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Petr\2023_12_01\data-0\obec_moutnice_2022\P_PDPS_Tesany_2025\R_rozpocet_2025\var3\"/>
    </mc:Choice>
  </mc:AlternateContent>
  <xr:revisionPtr revIDLastSave="1" documentId="11_52C47236EA4420E2CE0105D24A1A4AC36E59C1A6" xr6:coauthVersionLast="47" xr6:coauthVersionMax="47" xr10:uidLastSave="{CE4693AB-F944-4A50-8EB0-3864BC16DF77}"/>
  <bookViews>
    <workbookView xWindow="0" yWindow="0" windowWidth="0" windowHeight="0" xr2:uid="{00000000-000D-0000-FFFF-FFFF00000000}"/>
  </bookViews>
  <sheets>
    <sheet name="Rekapitulace stavby" sheetId="1" r:id="rId1"/>
    <sheet name="000 - Vedlejší rozpočtové..." sheetId="2" r:id="rId2"/>
    <sheet name="102a - Polní cesta C31" sheetId="3" r:id="rId3"/>
    <sheet name="102b - Úprava polních ces..." sheetId="4" r:id="rId4"/>
    <sheet name="SO 202.1 - Mostek M5 - čá..." sheetId="5" r:id="rId5"/>
    <sheet name="SO 202.2 - Mostek M5 - vý..." sheetId="6" r:id="rId6"/>
    <sheet name="Seznam figur" sheetId="7" r:id="rId7"/>
    <sheet name="Pokyny pro vyplnění" sheetId="8" r:id="rId8"/>
  </sheets>
  <definedNames>
    <definedName name="_xlnm._FilterDatabase" localSheetId="1" hidden="1">'000 - Vedlejší rozpočtové...'!$C$83:$K$162</definedName>
    <definedName name="_xlnm._FilterDatabase" localSheetId="2" hidden="1">'102a - Polní cesta C31'!$C$89:$K$346</definedName>
    <definedName name="_xlnm._FilterDatabase" localSheetId="3" hidden="1">'102b - Úprava polních ces...'!$C$82:$K$122</definedName>
    <definedName name="_xlnm._FilterDatabase" localSheetId="4" hidden="1">'SO 202.1 - Mostek M5 - čá...'!$C$83:$K$189</definedName>
    <definedName name="_xlnm._FilterDatabase" localSheetId="5" hidden="1">'SO 202.2 - Mostek M5 - vý...'!$C$89:$K$417</definedName>
    <definedName name="_xlnm.Print_Titles" localSheetId="0">'Rekapitulace stavby'!$52:$52</definedName>
    <definedName name="_xlnm.Print_Titles" localSheetId="1">'000 - Vedlejší rozpočtové...'!$83:$83</definedName>
    <definedName name="_xlnm.Print_Titles" localSheetId="2">'102a - Polní cesta C31'!$89:$89</definedName>
    <definedName name="_xlnm.Print_Titles" localSheetId="3">'102b - Úprava polních ces...'!$82:$82</definedName>
    <definedName name="_xlnm.Print_Titles" localSheetId="4">'SO 202.1 - Mostek M5 - čá...'!$83:$83</definedName>
    <definedName name="_xlnm.Print_Titles" localSheetId="5">'SO 202.2 - Mostek M5 - vý...'!$89:$89</definedName>
    <definedName name="_xlnm.Print_Titles" localSheetId="6">'Seznam figur'!$9:$9</definedName>
    <definedName name="_xlnm.Print_Area" localSheetId="0">'Rekapitulace stavby'!$D$4:$AO$36,'Rekapitulace stavby'!$C$42:$AQ$60</definedName>
    <definedName name="_xlnm.Print_Area" localSheetId="1">'000 - Vedlejší rozpočtové...'!$C$4:$J$39,'000 - Vedlejší rozpočtové...'!$C$45:$J$65,'000 - Vedlejší rozpočtové...'!$C$71:$K$162</definedName>
    <definedName name="_xlnm.Print_Area" localSheetId="2">'102a - Polní cesta C31'!$C$4:$J$39,'102a - Polní cesta C31'!$C$45:$J$71,'102a - Polní cesta C31'!$C$77:$K$346</definedName>
    <definedName name="_xlnm.Print_Area" localSheetId="3">'102b - Úprava polních ces...'!$C$4:$J$39,'102b - Úprava polních ces...'!$C$45:$J$64,'102b - Úprava polních ces...'!$C$70:$K$122</definedName>
    <definedName name="_xlnm.Print_Area" localSheetId="4">'SO 202.1 - Mostek M5 - čá...'!$C$4:$J$39,'SO 202.1 - Mostek M5 - čá...'!$C$45:$J$65,'SO 202.1 - Mostek M5 - čá...'!$C$71:$K$189</definedName>
    <definedName name="_xlnm.Print_Area" localSheetId="5">'SO 202.2 - Mostek M5 - vý...'!$C$4:$J$39,'SO 202.2 - Mostek M5 - vý...'!$C$45:$J$71,'SO 202.2 - Mostek M5 - vý...'!$C$77:$K$417</definedName>
    <definedName name="_xlnm.Print_Area" localSheetId="6">'Seznam figur'!$C$4:$G$18</definedName>
    <definedName name="_xlnm.Print_Area" localSheetId="7">'Pokyny pro vyplnění'!$B$2:$K$71,'Pokyny pro vyplnění'!$B$74:$K$118,'Pokyny pro vyplnění'!$B$121:$K$161,'Pokyny pro vyplnění'!$B$164:$K$219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7" l="1"/>
  <c r="J92" i="6"/>
  <c r="T91" i="6"/>
  <c r="R91" i="6"/>
  <c r="P91" i="6"/>
  <c r="BK91" i="6"/>
  <c r="J91" i="6"/>
  <c r="J60" i="6"/>
  <c r="J37" i="6"/>
  <c r="J36" i="6"/>
  <c r="AY59" i="1"/>
  <c r="J35" i="6"/>
  <c r="AX59" i="1"/>
  <c r="BI416" i="6"/>
  <c r="BH416" i="6"/>
  <c r="BG416" i="6"/>
  <c r="BF416" i="6"/>
  <c r="T416" i="6"/>
  <c r="T415" i="6"/>
  <c r="R416" i="6"/>
  <c r="R415" i="6"/>
  <c r="P416" i="6"/>
  <c r="P415" i="6"/>
  <c r="BI411" i="6"/>
  <c r="BH411" i="6"/>
  <c r="BG411" i="6"/>
  <c r="BF411" i="6"/>
  <c r="T411" i="6"/>
  <c r="R411" i="6"/>
  <c r="P411" i="6"/>
  <c r="BI403" i="6"/>
  <c r="BH403" i="6"/>
  <c r="BG403" i="6"/>
  <c r="BF403" i="6"/>
  <c r="T403" i="6"/>
  <c r="R403" i="6"/>
  <c r="P403" i="6"/>
  <c r="BI399" i="6"/>
  <c r="BH399" i="6"/>
  <c r="BG399" i="6"/>
  <c r="BF399" i="6"/>
  <c r="T399" i="6"/>
  <c r="R399" i="6"/>
  <c r="P399" i="6"/>
  <c r="BI395" i="6"/>
  <c r="BH395" i="6"/>
  <c r="BG395" i="6"/>
  <c r="BF395" i="6"/>
  <c r="T395" i="6"/>
  <c r="R395" i="6"/>
  <c r="P395" i="6"/>
  <c r="BI391" i="6"/>
  <c r="BH391" i="6"/>
  <c r="BG391" i="6"/>
  <c r="BF391" i="6"/>
  <c r="T391" i="6"/>
  <c r="R391" i="6"/>
  <c r="P391" i="6"/>
  <c r="BI388" i="6"/>
  <c r="BH388" i="6"/>
  <c r="BG388" i="6"/>
  <c r="BF388" i="6"/>
  <c r="T388" i="6"/>
  <c r="R388" i="6"/>
  <c r="P388" i="6"/>
  <c r="BI384" i="6"/>
  <c r="BH384" i="6"/>
  <c r="BG384" i="6"/>
  <c r="BF384" i="6"/>
  <c r="T384" i="6"/>
  <c r="R384" i="6"/>
  <c r="P384" i="6"/>
  <c r="BI381" i="6"/>
  <c r="BH381" i="6"/>
  <c r="BG381" i="6"/>
  <c r="BF381" i="6"/>
  <c r="T381" i="6"/>
  <c r="R381" i="6"/>
  <c r="P381" i="6"/>
  <c r="BI377" i="6"/>
  <c r="BH377" i="6"/>
  <c r="BG377" i="6"/>
  <c r="BF377" i="6"/>
  <c r="T377" i="6"/>
  <c r="R377" i="6"/>
  <c r="P377" i="6"/>
  <c r="BI376" i="6"/>
  <c r="BH376" i="6"/>
  <c r="BG376" i="6"/>
  <c r="BF376" i="6"/>
  <c r="T376" i="6"/>
  <c r="R376" i="6"/>
  <c r="P376" i="6"/>
  <c r="BI374" i="6"/>
  <c r="BH374" i="6"/>
  <c r="BG374" i="6"/>
  <c r="BF374" i="6"/>
  <c r="T374" i="6"/>
  <c r="R374" i="6"/>
  <c r="P374" i="6"/>
  <c r="BI371" i="6"/>
  <c r="BH371" i="6"/>
  <c r="BG371" i="6"/>
  <c r="BF371" i="6"/>
  <c r="T371" i="6"/>
  <c r="R371" i="6"/>
  <c r="P371" i="6"/>
  <c r="BI368" i="6"/>
  <c r="BH368" i="6"/>
  <c r="BG368" i="6"/>
  <c r="BF368" i="6"/>
  <c r="T368" i="6"/>
  <c r="R368" i="6"/>
  <c r="P368" i="6"/>
  <c r="BI364" i="6"/>
  <c r="BH364" i="6"/>
  <c r="BG364" i="6"/>
  <c r="BF364" i="6"/>
  <c r="T364" i="6"/>
  <c r="R364" i="6"/>
  <c r="P364" i="6"/>
  <c r="BI361" i="6"/>
  <c r="BH361" i="6"/>
  <c r="BG361" i="6"/>
  <c r="BF361" i="6"/>
  <c r="T361" i="6"/>
  <c r="R361" i="6"/>
  <c r="P361" i="6"/>
  <c r="BI357" i="6"/>
  <c r="BH357" i="6"/>
  <c r="BG357" i="6"/>
  <c r="BF357" i="6"/>
  <c r="T357" i="6"/>
  <c r="R357" i="6"/>
  <c r="P357" i="6"/>
  <c r="BI354" i="6"/>
  <c r="BH354" i="6"/>
  <c r="BG354" i="6"/>
  <c r="BF354" i="6"/>
  <c r="T354" i="6"/>
  <c r="R354" i="6"/>
  <c r="P354" i="6"/>
  <c r="BI348" i="6"/>
  <c r="BH348" i="6"/>
  <c r="BG348" i="6"/>
  <c r="BF348" i="6"/>
  <c r="T348" i="6"/>
  <c r="R348" i="6"/>
  <c r="P348" i="6"/>
  <c r="BI345" i="6"/>
  <c r="BH345" i="6"/>
  <c r="BG345" i="6"/>
  <c r="BF345" i="6"/>
  <c r="T345" i="6"/>
  <c r="R345" i="6"/>
  <c r="P345" i="6"/>
  <c r="BI341" i="6"/>
  <c r="BH341" i="6"/>
  <c r="BG341" i="6"/>
  <c r="BF341" i="6"/>
  <c r="T341" i="6"/>
  <c r="R341" i="6"/>
  <c r="P341" i="6"/>
  <c r="BI338" i="6"/>
  <c r="BH338" i="6"/>
  <c r="BG338" i="6"/>
  <c r="BF338" i="6"/>
  <c r="T338" i="6"/>
  <c r="R338" i="6"/>
  <c r="P338" i="6"/>
  <c r="BI334" i="6"/>
  <c r="BH334" i="6"/>
  <c r="BG334" i="6"/>
  <c r="BF334" i="6"/>
  <c r="T334" i="6"/>
  <c r="R334" i="6"/>
  <c r="P334" i="6"/>
  <c r="BI331" i="6"/>
  <c r="BH331" i="6"/>
  <c r="BG331" i="6"/>
  <c r="BF331" i="6"/>
  <c r="T331" i="6"/>
  <c r="R331" i="6"/>
  <c r="P331" i="6"/>
  <c r="BI325" i="6"/>
  <c r="BH325" i="6"/>
  <c r="BG325" i="6"/>
  <c r="BF325" i="6"/>
  <c r="T325" i="6"/>
  <c r="R325" i="6"/>
  <c r="P325" i="6"/>
  <c r="BI322" i="6"/>
  <c r="BH322" i="6"/>
  <c r="BG322" i="6"/>
  <c r="BF322" i="6"/>
  <c r="T322" i="6"/>
  <c r="R322" i="6"/>
  <c r="P322" i="6"/>
  <c r="BI315" i="6"/>
  <c r="BH315" i="6"/>
  <c r="BG315" i="6"/>
  <c r="BF315" i="6"/>
  <c r="T315" i="6"/>
  <c r="R315" i="6"/>
  <c r="P315" i="6"/>
  <c r="BI312" i="6"/>
  <c r="BH312" i="6"/>
  <c r="BG312" i="6"/>
  <c r="BF312" i="6"/>
  <c r="T312" i="6"/>
  <c r="R312" i="6"/>
  <c r="P312" i="6"/>
  <c r="BI308" i="6"/>
  <c r="BH308" i="6"/>
  <c r="BG308" i="6"/>
  <c r="BF308" i="6"/>
  <c r="T308" i="6"/>
  <c r="R308" i="6"/>
  <c r="P308" i="6"/>
  <c r="BI303" i="6"/>
  <c r="BH303" i="6"/>
  <c r="BG303" i="6"/>
  <c r="BF303" i="6"/>
  <c r="T303" i="6"/>
  <c r="R303" i="6"/>
  <c r="P303" i="6"/>
  <c r="BI299" i="6"/>
  <c r="BH299" i="6"/>
  <c r="BG299" i="6"/>
  <c r="BF299" i="6"/>
  <c r="T299" i="6"/>
  <c r="R299" i="6"/>
  <c r="P299" i="6"/>
  <c r="BI294" i="6"/>
  <c r="BH294" i="6"/>
  <c r="BG294" i="6"/>
  <c r="BF294" i="6"/>
  <c r="T294" i="6"/>
  <c r="R294" i="6"/>
  <c r="P294" i="6"/>
  <c r="BI290" i="6"/>
  <c r="BH290" i="6"/>
  <c r="BG290" i="6"/>
  <c r="BF290" i="6"/>
  <c r="T290" i="6"/>
  <c r="R290" i="6"/>
  <c r="P290" i="6"/>
  <c r="BI286" i="6"/>
  <c r="BH286" i="6"/>
  <c r="BG286" i="6"/>
  <c r="BF286" i="6"/>
  <c r="T286" i="6"/>
  <c r="R286" i="6"/>
  <c r="P286" i="6"/>
  <c r="BI282" i="6"/>
  <c r="BH282" i="6"/>
  <c r="BG282" i="6"/>
  <c r="BF282" i="6"/>
  <c r="T282" i="6"/>
  <c r="R282" i="6"/>
  <c r="P282" i="6"/>
  <c r="BI280" i="6"/>
  <c r="BH280" i="6"/>
  <c r="BG280" i="6"/>
  <c r="BF280" i="6"/>
  <c r="T280" i="6"/>
  <c r="R280" i="6"/>
  <c r="P280" i="6"/>
  <c r="BI276" i="6"/>
  <c r="BH276" i="6"/>
  <c r="BG276" i="6"/>
  <c r="BF276" i="6"/>
  <c r="T276" i="6"/>
  <c r="R276" i="6"/>
  <c r="P276" i="6"/>
  <c r="BI272" i="6"/>
  <c r="BH272" i="6"/>
  <c r="BG272" i="6"/>
  <c r="BF272" i="6"/>
  <c r="T272" i="6"/>
  <c r="R272" i="6"/>
  <c r="P272" i="6"/>
  <c r="BI268" i="6"/>
  <c r="BH268" i="6"/>
  <c r="BG268" i="6"/>
  <c r="BF268" i="6"/>
  <c r="T268" i="6"/>
  <c r="R268" i="6"/>
  <c r="P268" i="6"/>
  <c r="BI264" i="6"/>
  <c r="BH264" i="6"/>
  <c r="BG264" i="6"/>
  <c r="BF264" i="6"/>
  <c r="T264" i="6"/>
  <c r="R264" i="6"/>
  <c r="P264" i="6"/>
  <c r="BI260" i="6"/>
  <c r="BH260" i="6"/>
  <c r="BG260" i="6"/>
  <c r="BF260" i="6"/>
  <c r="T260" i="6"/>
  <c r="R260" i="6"/>
  <c r="P260" i="6"/>
  <c r="BI255" i="6"/>
  <c r="BH255" i="6"/>
  <c r="BG255" i="6"/>
  <c r="BF255" i="6"/>
  <c r="T255" i="6"/>
  <c r="R255" i="6"/>
  <c r="P255" i="6"/>
  <c r="BI251" i="6"/>
  <c r="BH251" i="6"/>
  <c r="BG251" i="6"/>
  <c r="BF251" i="6"/>
  <c r="T251" i="6"/>
  <c r="R251" i="6"/>
  <c r="P251" i="6"/>
  <c r="BI247" i="6"/>
  <c r="BH247" i="6"/>
  <c r="BG247" i="6"/>
  <c r="BF247" i="6"/>
  <c r="T247" i="6"/>
  <c r="R247" i="6"/>
  <c r="P247" i="6"/>
  <c r="BI245" i="6"/>
  <c r="BH245" i="6"/>
  <c r="BG245" i="6"/>
  <c r="BF245" i="6"/>
  <c r="T245" i="6"/>
  <c r="R245" i="6"/>
  <c r="P245" i="6"/>
  <c r="BI241" i="6"/>
  <c r="BH241" i="6"/>
  <c r="BG241" i="6"/>
  <c r="BF241" i="6"/>
  <c r="T241" i="6"/>
  <c r="R241" i="6"/>
  <c r="P241" i="6"/>
  <c r="BI237" i="6"/>
  <c r="BH237" i="6"/>
  <c r="BG237" i="6"/>
  <c r="BF237" i="6"/>
  <c r="T237" i="6"/>
  <c r="R237" i="6"/>
  <c r="P237" i="6"/>
  <c r="BI234" i="6"/>
  <c r="BH234" i="6"/>
  <c r="BG234" i="6"/>
  <c r="BF234" i="6"/>
  <c r="T234" i="6"/>
  <c r="R234" i="6"/>
  <c r="P234" i="6"/>
  <c r="BI230" i="6"/>
  <c r="BH230" i="6"/>
  <c r="BG230" i="6"/>
  <c r="BF230" i="6"/>
  <c r="T230" i="6"/>
  <c r="R230" i="6"/>
  <c r="P230" i="6"/>
  <c r="BI226" i="6"/>
  <c r="BH226" i="6"/>
  <c r="BG226" i="6"/>
  <c r="BF226" i="6"/>
  <c r="T226" i="6"/>
  <c r="R226" i="6"/>
  <c r="P226" i="6"/>
  <c r="BI224" i="6"/>
  <c r="BH224" i="6"/>
  <c r="BG224" i="6"/>
  <c r="BF224" i="6"/>
  <c r="T224" i="6"/>
  <c r="R224" i="6"/>
  <c r="P224" i="6"/>
  <c r="BI218" i="6"/>
  <c r="BH218" i="6"/>
  <c r="BG218" i="6"/>
  <c r="BF218" i="6"/>
  <c r="T218" i="6"/>
  <c r="R218" i="6"/>
  <c r="P218" i="6"/>
  <c r="BI211" i="6"/>
  <c r="BH211" i="6"/>
  <c r="BG211" i="6"/>
  <c r="BF211" i="6"/>
  <c r="T211" i="6"/>
  <c r="R211" i="6"/>
  <c r="P211" i="6"/>
  <c r="BI207" i="6"/>
  <c r="BH207" i="6"/>
  <c r="BG207" i="6"/>
  <c r="BF207" i="6"/>
  <c r="T207" i="6"/>
  <c r="R207" i="6"/>
  <c r="P207" i="6"/>
  <c r="BI204" i="6"/>
  <c r="BH204" i="6"/>
  <c r="BG204" i="6"/>
  <c r="BF204" i="6"/>
  <c r="T204" i="6"/>
  <c r="R204" i="6"/>
  <c r="P204" i="6"/>
  <c r="BI201" i="6"/>
  <c r="BH201" i="6"/>
  <c r="BG201" i="6"/>
  <c r="BF201" i="6"/>
  <c r="T201" i="6"/>
  <c r="R201" i="6"/>
  <c r="P201" i="6"/>
  <c r="BI197" i="6"/>
  <c r="BH197" i="6"/>
  <c r="BG197" i="6"/>
  <c r="BF197" i="6"/>
  <c r="T197" i="6"/>
  <c r="R197" i="6"/>
  <c r="P197" i="6"/>
  <c r="BI195" i="6"/>
  <c r="BH195" i="6"/>
  <c r="BG195" i="6"/>
  <c r="BF195" i="6"/>
  <c r="T195" i="6"/>
  <c r="R195" i="6"/>
  <c r="P195" i="6"/>
  <c r="BI191" i="6"/>
  <c r="BH191" i="6"/>
  <c r="BG191" i="6"/>
  <c r="BF191" i="6"/>
  <c r="T191" i="6"/>
  <c r="R191" i="6"/>
  <c r="P191" i="6"/>
  <c r="BI190" i="6"/>
  <c r="BH190" i="6"/>
  <c r="BG190" i="6"/>
  <c r="BF190" i="6"/>
  <c r="T190" i="6"/>
  <c r="R190" i="6"/>
  <c r="P190" i="6"/>
  <c r="BI188" i="6"/>
  <c r="BH188" i="6"/>
  <c r="BG188" i="6"/>
  <c r="BF188" i="6"/>
  <c r="T188" i="6"/>
  <c r="R188" i="6"/>
  <c r="P188" i="6"/>
  <c r="BI186" i="6"/>
  <c r="BH186" i="6"/>
  <c r="BG186" i="6"/>
  <c r="BF186" i="6"/>
  <c r="T186" i="6"/>
  <c r="R186" i="6"/>
  <c r="P186" i="6"/>
  <c r="BI184" i="6"/>
  <c r="BH184" i="6"/>
  <c r="BG184" i="6"/>
  <c r="BF184" i="6"/>
  <c r="T184" i="6"/>
  <c r="R184" i="6"/>
  <c r="P184" i="6"/>
  <c r="BI182" i="6"/>
  <c r="BH182" i="6"/>
  <c r="BG182" i="6"/>
  <c r="BF182" i="6"/>
  <c r="T182" i="6"/>
  <c r="R182" i="6"/>
  <c r="P182" i="6"/>
  <c r="BI178" i="6"/>
  <c r="BH178" i="6"/>
  <c r="BG178" i="6"/>
  <c r="BF178" i="6"/>
  <c r="T178" i="6"/>
  <c r="R178" i="6"/>
  <c r="P178" i="6"/>
  <c r="BI176" i="6"/>
  <c r="BH176" i="6"/>
  <c r="BG176" i="6"/>
  <c r="BF176" i="6"/>
  <c r="T176" i="6"/>
  <c r="R176" i="6"/>
  <c r="P176" i="6"/>
  <c r="BI174" i="6"/>
  <c r="BH174" i="6"/>
  <c r="BG174" i="6"/>
  <c r="BF174" i="6"/>
  <c r="T174" i="6"/>
  <c r="R174" i="6"/>
  <c r="P174" i="6"/>
  <c r="BI170" i="6"/>
  <c r="BH170" i="6"/>
  <c r="BG170" i="6"/>
  <c r="BF170" i="6"/>
  <c r="T170" i="6"/>
  <c r="R170" i="6"/>
  <c r="P170" i="6"/>
  <c r="BI167" i="6"/>
  <c r="BH167" i="6"/>
  <c r="BG167" i="6"/>
  <c r="BF167" i="6"/>
  <c r="T167" i="6"/>
  <c r="R167" i="6"/>
  <c r="P167" i="6"/>
  <c r="BI163" i="6"/>
  <c r="BH163" i="6"/>
  <c r="BG163" i="6"/>
  <c r="BF163" i="6"/>
  <c r="T163" i="6"/>
  <c r="R163" i="6"/>
  <c r="P163" i="6"/>
  <c r="BI159" i="6"/>
  <c r="BH159" i="6"/>
  <c r="BG159" i="6"/>
  <c r="BF159" i="6"/>
  <c r="T159" i="6"/>
  <c r="R159" i="6"/>
  <c r="P159" i="6"/>
  <c r="BI155" i="6"/>
  <c r="BH155" i="6"/>
  <c r="BG155" i="6"/>
  <c r="BF155" i="6"/>
  <c r="T155" i="6"/>
  <c r="R155" i="6"/>
  <c r="P155" i="6"/>
  <c r="BI151" i="6"/>
  <c r="BH151" i="6"/>
  <c r="BG151" i="6"/>
  <c r="BF151" i="6"/>
  <c r="T151" i="6"/>
  <c r="R151" i="6"/>
  <c r="P151" i="6"/>
  <c r="BI147" i="6"/>
  <c r="BH147" i="6"/>
  <c r="BG147" i="6"/>
  <c r="BF147" i="6"/>
  <c r="T147" i="6"/>
  <c r="R147" i="6"/>
  <c r="P147" i="6"/>
  <c r="BI142" i="6"/>
  <c r="BH142" i="6"/>
  <c r="BG142" i="6"/>
  <c r="BF142" i="6"/>
  <c r="T142" i="6"/>
  <c r="R142" i="6"/>
  <c r="P142" i="6"/>
  <c r="BI137" i="6"/>
  <c r="BH137" i="6"/>
  <c r="BG137" i="6"/>
  <c r="BF137" i="6"/>
  <c r="T137" i="6"/>
  <c r="R137" i="6"/>
  <c r="P137" i="6"/>
  <c r="BI134" i="6"/>
  <c r="BH134" i="6"/>
  <c r="BG134" i="6"/>
  <c r="BF134" i="6"/>
  <c r="T134" i="6"/>
  <c r="R134" i="6"/>
  <c r="P134" i="6"/>
  <c r="BI130" i="6"/>
  <c r="BH130" i="6"/>
  <c r="BG130" i="6"/>
  <c r="BF130" i="6"/>
  <c r="T130" i="6"/>
  <c r="R130" i="6"/>
  <c r="P130" i="6"/>
  <c r="BI127" i="6"/>
  <c r="BH127" i="6"/>
  <c r="BG127" i="6"/>
  <c r="BF127" i="6"/>
  <c r="T127" i="6"/>
  <c r="R127" i="6"/>
  <c r="P127" i="6"/>
  <c r="BI123" i="6"/>
  <c r="BH123" i="6"/>
  <c r="BG123" i="6"/>
  <c r="BF123" i="6"/>
  <c r="T123" i="6"/>
  <c r="R123" i="6"/>
  <c r="P123" i="6"/>
  <c r="BI117" i="6"/>
  <c r="BH117" i="6"/>
  <c r="BG117" i="6"/>
  <c r="BF117" i="6"/>
  <c r="T117" i="6"/>
  <c r="R117" i="6"/>
  <c r="P117" i="6"/>
  <c r="BI114" i="6"/>
  <c r="BH114" i="6"/>
  <c r="BG114" i="6"/>
  <c r="BF114" i="6"/>
  <c r="T114" i="6"/>
  <c r="R114" i="6"/>
  <c r="P114" i="6"/>
  <c r="BI110" i="6"/>
  <c r="BH110" i="6"/>
  <c r="BG110" i="6"/>
  <c r="BF110" i="6"/>
  <c r="T110" i="6"/>
  <c r="R110" i="6"/>
  <c r="P110" i="6"/>
  <c r="BI103" i="6"/>
  <c r="BH103" i="6"/>
  <c r="BG103" i="6"/>
  <c r="BF103" i="6"/>
  <c r="T103" i="6"/>
  <c r="R103" i="6"/>
  <c r="P103" i="6"/>
  <c r="BI96" i="6"/>
  <c r="BH96" i="6"/>
  <c r="BG96" i="6"/>
  <c r="BF96" i="6"/>
  <c r="T96" i="6"/>
  <c r="R96" i="6"/>
  <c r="P96" i="6"/>
  <c r="BI94" i="6"/>
  <c r="BH94" i="6"/>
  <c r="BG94" i="6"/>
  <c r="BF94" i="6"/>
  <c r="T94" i="6"/>
  <c r="R94" i="6"/>
  <c r="P94" i="6"/>
  <c r="J61" i="6"/>
  <c r="J87" i="6"/>
  <c r="J86" i="6"/>
  <c r="F86" i="6"/>
  <c r="F84" i="6"/>
  <c r="E82" i="6"/>
  <c r="J55" i="6"/>
  <c r="J54" i="6"/>
  <c r="F54" i="6"/>
  <c r="F52" i="6"/>
  <c r="E50" i="6"/>
  <c r="J18" i="6"/>
  <c r="E18" i="6"/>
  <c r="F87" i="6"/>
  <c r="J17" i="6"/>
  <c r="J12" i="6"/>
  <c r="J84" i="6"/>
  <c r="E7" i="6"/>
  <c r="E48" i="6"/>
  <c r="J86" i="5"/>
  <c r="T85" i="5"/>
  <c r="R85" i="5"/>
  <c r="P85" i="5"/>
  <c r="BK85" i="5"/>
  <c r="J85" i="5"/>
  <c r="J60" i="5"/>
  <c r="J37" i="5"/>
  <c r="J36" i="5"/>
  <c r="AY58" i="1"/>
  <c r="J35" i="5"/>
  <c r="AX58" i="1"/>
  <c r="BI186" i="5"/>
  <c r="BH186" i="5"/>
  <c r="BG186" i="5"/>
  <c r="BF186" i="5"/>
  <c r="T186" i="5"/>
  <c r="R186" i="5"/>
  <c r="P186" i="5"/>
  <c r="BI182" i="5"/>
  <c r="BH182" i="5"/>
  <c r="BG182" i="5"/>
  <c r="BF182" i="5"/>
  <c r="T182" i="5"/>
  <c r="R182" i="5"/>
  <c r="P182" i="5"/>
  <c r="BI178" i="5"/>
  <c r="BH178" i="5"/>
  <c r="BG178" i="5"/>
  <c r="BF178" i="5"/>
  <c r="T178" i="5"/>
  <c r="R178" i="5"/>
  <c r="P178" i="5"/>
  <c r="BI169" i="5"/>
  <c r="BH169" i="5"/>
  <c r="BG169" i="5"/>
  <c r="BF169" i="5"/>
  <c r="T169" i="5"/>
  <c r="R169" i="5"/>
  <c r="P169" i="5"/>
  <c r="BI163" i="5"/>
  <c r="BH163" i="5"/>
  <c r="BG163" i="5"/>
  <c r="BF163" i="5"/>
  <c r="T163" i="5"/>
  <c r="R163" i="5"/>
  <c r="P163" i="5"/>
  <c r="BI157" i="5"/>
  <c r="BH157" i="5"/>
  <c r="BG157" i="5"/>
  <c r="BF157" i="5"/>
  <c r="T157" i="5"/>
  <c r="R157" i="5"/>
  <c r="P157" i="5"/>
  <c r="BI152" i="5"/>
  <c r="BH152" i="5"/>
  <c r="BG152" i="5"/>
  <c r="BF152" i="5"/>
  <c r="T152" i="5"/>
  <c r="R152" i="5"/>
  <c r="P152" i="5"/>
  <c r="BI145" i="5"/>
  <c r="BH145" i="5"/>
  <c r="BG145" i="5"/>
  <c r="BF145" i="5"/>
  <c r="T145" i="5"/>
  <c r="R145" i="5"/>
  <c r="P145" i="5"/>
  <c r="BI142" i="5"/>
  <c r="BH142" i="5"/>
  <c r="BG142" i="5"/>
  <c r="BF142" i="5"/>
  <c r="T142" i="5"/>
  <c r="R142" i="5"/>
  <c r="P142" i="5"/>
  <c r="BI133" i="5"/>
  <c r="BH133" i="5"/>
  <c r="BG133" i="5"/>
  <c r="BF133" i="5"/>
  <c r="T133" i="5"/>
  <c r="R133" i="5"/>
  <c r="P133" i="5"/>
  <c r="BI129" i="5"/>
  <c r="BH129" i="5"/>
  <c r="BG129" i="5"/>
  <c r="BF129" i="5"/>
  <c r="T129" i="5"/>
  <c r="R129" i="5"/>
  <c r="P129" i="5"/>
  <c r="BI126" i="5"/>
  <c r="BH126" i="5"/>
  <c r="BG126" i="5"/>
  <c r="BF126" i="5"/>
  <c r="T126" i="5"/>
  <c r="R126" i="5"/>
  <c r="P126" i="5"/>
  <c r="BI123" i="5"/>
  <c r="BH123" i="5"/>
  <c r="BG123" i="5"/>
  <c r="BF123" i="5"/>
  <c r="T123" i="5"/>
  <c r="R123" i="5"/>
  <c r="P123" i="5"/>
  <c r="BI117" i="5"/>
  <c r="BH117" i="5"/>
  <c r="BG117" i="5"/>
  <c r="BF117" i="5"/>
  <c r="T117" i="5"/>
  <c r="R117" i="5"/>
  <c r="P117" i="5"/>
  <c r="BI110" i="5"/>
  <c r="BH110" i="5"/>
  <c r="BG110" i="5"/>
  <c r="BF110" i="5"/>
  <c r="T110" i="5"/>
  <c r="R110" i="5"/>
  <c r="P110" i="5"/>
  <c r="BI105" i="5"/>
  <c r="BH105" i="5"/>
  <c r="BG105" i="5"/>
  <c r="BF105" i="5"/>
  <c r="T105" i="5"/>
  <c r="R105" i="5"/>
  <c r="P105" i="5"/>
  <c r="BI99" i="5"/>
  <c r="BH99" i="5"/>
  <c r="BG99" i="5"/>
  <c r="BF99" i="5"/>
  <c r="T99" i="5"/>
  <c r="R99" i="5"/>
  <c r="P99" i="5"/>
  <c r="BI95" i="5"/>
  <c r="BH95" i="5"/>
  <c r="BG95" i="5"/>
  <c r="BF95" i="5"/>
  <c r="T95" i="5"/>
  <c r="R95" i="5"/>
  <c r="P95" i="5"/>
  <c r="BI92" i="5"/>
  <c r="BH92" i="5"/>
  <c r="BG92" i="5"/>
  <c r="BF92" i="5"/>
  <c r="T92" i="5"/>
  <c r="R92" i="5"/>
  <c r="P92" i="5"/>
  <c r="BI88" i="5"/>
  <c r="BH88" i="5"/>
  <c r="BG88" i="5"/>
  <c r="BF88" i="5"/>
  <c r="T88" i="5"/>
  <c r="R88" i="5"/>
  <c r="P88" i="5"/>
  <c r="J61" i="5"/>
  <c r="J81" i="5"/>
  <c r="J80" i="5"/>
  <c r="F80" i="5"/>
  <c r="F78" i="5"/>
  <c r="E76" i="5"/>
  <c r="J55" i="5"/>
  <c r="J54" i="5"/>
  <c r="F54" i="5"/>
  <c r="F52" i="5"/>
  <c r="E50" i="5"/>
  <c r="J18" i="5"/>
  <c r="E18" i="5"/>
  <c r="F55" i="5"/>
  <c r="J17" i="5"/>
  <c r="J12" i="5"/>
  <c r="J52" i="5"/>
  <c r="E7" i="5"/>
  <c r="E74" i="5"/>
  <c r="J37" i="4"/>
  <c r="J36" i="4"/>
  <c r="AY57" i="1"/>
  <c r="J35" i="4"/>
  <c r="AX57" i="1"/>
  <c r="BI121" i="4"/>
  <c r="BH121" i="4"/>
  <c r="BG121" i="4"/>
  <c r="BF121" i="4"/>
  <c r="T121" i="4"/>
  <c r="T120" i="4"/>
  <c r="R121" i="4"/>
  <c r="R120" i="4"/>
  <c r="P121" i="4"/>
  <c r="P120" i="4"/>
  <c r="BI118" i="4"/>
  <c r="BH118" i="4"/>
  <c r="BG118" i="4"/>
  <c r="BF118" i="4"/>
  <c r="T118" i="4"/>
  <c r="R118" i="4"/>
  <c r="P118" i="4"/>
  <c r="BI116" i="4"/>
  <c r="BH116" i="4"/>
  <c r="BG116" i="4"/>
  <c r="BF116" i="4"/>
  <c r="T116" i="4"/>
  <c r="R116" i="4"/>
  <c r="P116" i="4"/>
  <c r="BI113" i="4"/>
  <c r="BH113" i="4"/>
  <c r="BG113" i="4"/>
  <c r="BF113" i="4"/>
  <c r="T113" i="4"/>
  <c r="R113" i="4"/>
  <c r="P113" i="4"/>
  <c r="BI110" i="4"/>
  <c r="BH110" i="4"/>
  <c r="BG110" i="4"/>
  <c r="BF110" i="4"/>
  <c r="T110" i="4"/>
  <c r="R110" i="4"/>
  <c r="P110" i="4"/>
  <c r="BI107" i="4"/>
  <c r="BH107" i="4"/>
  <c r="BG107" i="4"/>
  <c r="BF107" i="4"/>
  <c r="T107" i="4"/>
  <c r="R107" i="4"/>
  <c r="P107" i="4"/>
  <c r="BI104" i="4"/>
  <c r="BH104" i="4"/>
  <c r="BG104" i="4"/>
  <c r="BF104" i="4"/>
  <c r="T104" i="4"/>
  <c r="R104" i="4"/>
  <c r="P104" i="4"/>
  <c r="BI101" i="4"/>
  <c r="BH101" i="4"/>
  <c r="BG101" i="4"/>
  <c r="BF101" i="4"/>
  <c r="T101" i="4"/>
  <c r="R101" i="4"/>
  <c r="P101" i="4"/>
  <c r="BI98" i="4"/>
  <c r="BH98" i="4"/>
  <c r="BG98" i="4"/>
  <c r="BF98" i="4"/>
  <c r="T98" i="4"/>
  <c r="R98" i="4"/>
  <c r="P98" i="4"/>
  <c r="BI95" i="4"/>
  <c r="BH95" i="4"/>
  <c r="BG95" i="4"/>
  <c r="BF95" i="4"/>
  <c r="T95" i="4"/>
  <c r="R95" i="4"/>
  <c r="P95" i="4"/>
  <c r="BI93" i="4"/>
  <c r="BH93" i="4"/>
  <c r="BG93" i="4"/>
  <c r="BF93" i="4"/>
  <c r="T93" i="4"/>
  <c r="R93" i="4"/>
  <c r="P93" i="4"/>
  <c r="BI90" i="4"/>
  <c r="BH90" i="4"/>
  <c r="BG90" i="4"/>
  <c r="BF90" i="4"/>
  <c r="T90" i="4"/>
  <c r="R90" i="4"/>
  <c r="P90" i="4"/>
  <c r="BI86" i="4"/>
  <c r="BH86" i="4"/>
  <c r="BG86" i="4"/>
  <c r="BF86" i="4"/>
  <c r="T86" i="4"/>
  <c r="T85" i="4"/>
  <c r="R86" i="4"/>
  <c r="R85" i="4"/>
  <c r="P86" i="4"/>
  <c r="P85" i="4"/>
  <c r="J80" i="4"/>
  <c r="J79" i="4"/>
  <c r="F79" i="4"/>
  <c r="F77" i="4"/>
  <c r="E75" i="4"/>
  <c r="J55" i="4"/>
  <c r="J54" i="4"/>
  <c r="F54" i="4"/>
  <c r="F52" i="4"/>
  <c r="E50" i="4"/>
  <c r="J18" i="4"/>
  <c r="E18" i="4"/>
  <c r="F55" i="4"/>
  <c r="J17" i="4"/>
  <c r="J12" i="4"/>
  <c r="J52" i="4"/>
  <c r="E7" i="4"/>
  <c r="E48" i="4"/>
  <c r="J37" i="3"/>
  <c r="J36" i="3"/>
  <c r="AY56" i="1"/>
  <c r="J35" i="3"/>
  <c r="AX56" i="1"/>
  <c r="BI346" i="3"/>
  <c r="BH346" i="3"/>
  <c r="BG346" i="3"/>
  <c r="BF346" i="3"/>
  <c r="T346" i="3"/>
  <c r="R346" i="3"/>
  <c r="P346" i="3"/>
  <c r="BI345" i="3"/>
  <c r="BH345" i="3"/>
  <c r="BG345" i="3"/>
  <c r="BF345" i="3"/>
  <c r="T345" i="3"/>
  <c r="R345" i="3"/>
  <c r="P345" i="3"/>
  <c r="BI342" i="3"/>
  <c r="BH342" i="3"/>
  <c r="BG342" i="3"/>
  <c r="BF342" i="3"/>
  <c r="T342" i="3"/>
  <c r="R342" i="3"/>
  <c r="P342" i="3"/>
  <c r="BI341" i="3"/>
  <c r="BH341" i="3"/>
  <c r="BG341" i="3"/>
  <c r="BF341" i="3"/>
  <c r="T341" i="3"/>
  <c r="R341" i="3"/>
  <c r="P341" i="3"/>
  <c r="BI338" i="3"/>
  <c r="BH338" i="3"/>
  <c r="BG338" i="3"/>
  <c r="BF338" i="3"/>
  <c r="T338" i="3"/>
  <c r="R338" i="3"/>
  <c r="P338" i="3"/>
  <c r="BI336" i="3"/>
  <c r="BH336" i="3"/>
  <c r="BG336" i="3"/>
  <c r="BF336" i="3"/>
  <c r="T336" i="3"/>
  <c r="R336" i="3"/>
  <c r="P336" i="3"/>
  <c r="BI333" i="3"/>
  <c r="BH333" i="3"/>
  <c r="BG333" i="3"/>
  <c r="BF333" i="3"/>
  <c r="T333" i="3"/>
  <c r="R333" i="3"/>
  <c r="P333" i="3"/>
  <c r="BI330" i="3"/>
  <c r="BH330" i="3"/>
  <c r="BG330" i="3"/>
  <c r="BF330" i="3"/>
  <c r="T330" i="3"/>
  <c r="R330" i="3"/>
  <c r="P330" i="3"/>
  <c r="BI326" i="3"/>
  <c r="BH326" i="3"/>
  <c r="BG326" i="3"/>
  <c r="BF326" i="3"/>
  <c r="T326" i="3"/>
  <c r="R326" i="3"/>
  <c r="P326" i="3"/>
  <c r="BI324" i="3"/>
  <c r="BH324" i="3"/>
  <c r="BG324" i="3"/>
  <c r="BF324" i="3"/>
  <c r="T324" i="3"/>
  <c r="R324" i="3"/>
  <c r="P324" i="3"/>
  <c r="BI322" i="3"/>
  <c r="BH322" i="3"/>
  <c r="BG322" i="3"/>
  <c r="BF322" i="3"/>
  <c r="T322" i="3"/>
  <c r="R322" i="3"/>
  <c r="P322" i="3"/>
  <c r="BI317" i="3"/>
  <c r="BH317" i="3"/>
  <c r="BG317" i="3"/>
  <c r="BF317" i="3"/>
  <c r="T317" i="3"/>
  <c r="R317" i="3"/>
  <c r="P317" i="3"/>
  <c r="BI314" i="3"/>
  <c r="BH314" i="3"/>
  <c r="BG314" i="3"/>
  <c r="BF314" i="3"/>
  <c r="T314" i="3"/>
  <c r="R314" i="3"/>
  <c r="P314" i="3"/>
  <c r="BI311" i="3"/>
  <c r="BH311" i="3"/>
  <c r="BG311" i="3"/>
  <c r="BF311" i="3"/>
  <c r="T311" i="3"/>
  <c r="R311" i="3"/>
  <c r="P311" i="3"/>
  <c r="BI309" i="3"/>
  <c r="BH309" i="3"/>
  <c r="BG309" i="3"/>
  <c r="BF309" i="3"/>
  <c r="T309" i="3"/>
  <c r="R309" i="3"/>
  <c r="P309" i="3"/>
  <c r="BI305" i="3"/>
  <c r="BH305" i="3"/>
  <c r="BG305" i="3"/>
  <c r="BF305" i="3"/>
  <c r="T305" i="3"/>
  <c r="R305" i="3"/>
  <c r="P305" i="3"/>
  <c r="BI303" i="3"/>
  <c r="BH303" i="3"/>
  <c r="BG303" i="3"/>
  <c r="BF303" i="3"/>
  <c r="T303" i="3"/>
  <c r="R303" i="3"/>
  <c r="P303" i="3"/>
  <c r="BI300" i="3"/>
  <c r="BH300" i="3"/>
  <c r="BG300" i="3"/>
  <c r="BF300" i="3"/>
  <c r="T300" i="3"/>
  <c r="R300" i="3"/>
  <c r="P300" i="3"/>
  <c r="BI298" i="3"/>
  <c r="BH298" i="3"/>
  <c r="BG298" i="3"/>
  <c r="BF298" i="3"/>
  <c r="T298" i="3"/>
  <c r="R298" i="3"/>
  <c r="P298" i="3"/>
  <c r="BI296" i="3"/>
  <c r="BH296" i="3"/>
  <c r="BG296" i="3"/>
  <c r="BF296" i="3"/>
  <c r="T296" i="3"/>
  <c r="R296" i="3"/>
  <c r="P296" i="3"/>
  <c r="BI294" i="3"/>
  <c r="BH294" i="3"/>
  <c r="BG294" i="3"/>
  <c r="BF294" i="3"/>
  <c r="T294" i="3"/>
  <c r="R294" i="3"/>
  <c r="P294" i="3"/>
  <c r="BI292" i="3"/>
  <c r="BH292" i="3"/>
  <c r="BG292" i="3"/>
  <c r="BF292" i="3"/>
  <c r="T292" i="3"/>
  <c r="R292" i="3"/>
  <c r="P292" i="3"/>
  <c r="BI290" i="3"/>
  <c r="BH290" i="3"/>
  <c r="BG290" i="3"/>
  <c r="BF290" i="3"/>
  <c r="T290" i="3"/>
  <c r="R290" i="3"/>
  <c r="P290" i="3"/>
  <c r="BI288" i="3"/>
  <c r="BH288" i="3"/>
  <c r="BG288" i="3"/>
  <c r="BF288" i="3"/>
  <c r="T288" i="3"/>
  <c r="R288" i="3"/>
  <c r="P288" i="3"/>
  <c r="BI286" i="3"/>
  <c r="BH286" i="3"/>
  <c r="BG286" i="3"/>
  <c r="BF286" i="3"/>
  <c r="T286" i="3"/>
  <c r="R286" i="3"/>
  <c r="P286" i="3"/>
  <c r="BI284" i="3"/>
  <c r="BH284" i="3"/>
  <c r="BG284" i="3"/>
  <c r="BF284" i="3"/>
  <c r="T284" i="3"/>
  <c r="R284" i="3"/>
  <c r="P284" i="3"/>
  <c r="BI282" i="3"/>
  <c r="BH282" i="3"/>
  <c r="BG282" i="3"/>
  <c r="BF282" i="3"/>
  <c r="T282" i="3"/>
  <c r="R282" i="3"/>
  <c r="P282" i="3"/>
  <c r="BI279" i="3"/>
  <c r="BH279" i="3"/>
  <c r="BG279" i="3"/>
  <c r="BF279" i="3"/>
  <c r="T279" i="3"/>
  <c r="R279" i="3"/>
  <c r="P279" i="3"/>
  <c r="BI278" i="3"/>
  <c r="BH278" i="3"/>
  <c r="BG278" i="3"/>
  <c r="BF278" i="3"/>
  <c r="T278" i="3"/>
  <c r="R278" i="3"/>
  <c r="P278" i="3"/>
  <c r="BI276" i="3"/>
  <c r="BH276" i="3"/>
  <c r="BG276" i="3"/>
  <c r="BF276" i="3"/>
  <c r="T276" i="3"/>
  <c r="R276" i="3"/>
  <c r="P276" i="3"/>
  <c r="BI275" i="3"/>
  <c r="BH275" i="3"/>
  <c r="BG275" i="3"/>
  <c r="BF275" i="3"/>
  <c r="T275" i="3"/>
  <c r="R275" i="3"/>
  <c r="P275" i="3"/>
  <c r="BI274" i="3"/>
  <c r="BH274" i="3"/>
  <c r="BG274" i="3"/>
  <c r="BF274" i="3"/>
  <c r="T274" i="3"/>
  <c r="R274" i="3"/>
  <c r="P274" i="3"/>
  <c r="BI271" i="3"/>
  <c r="BH271" i="3"/>
  <c r="BG271" i="3"/>
  <c r="BF271" i="3"/>
  <c r="T271" i="3"/>
  <c r="R271" i="3"/>
  <c r="P271" i="3"/>
  <c r="BI270" i="3"/>
  <c r="BH270" i="3"/>
  <c r="BG270" i="3"/>
  <c r="BF270" i="3"/>
  <c r="T270" i="3"/>
  <c r="R270" i="3"/>
  <c r="P270" i="3"/>
  <c r="BI267" i="3"/>
  <c r="BH267" i="3"/>
  <c r="BG267" i="3"/>
  <c r="BF267" i="3"/>
  <c r="T267" i="3"/>
  <c r="R267" i="3"/>
  <c r="P267" i="3"/>
  <c r="BI265" i="3"/>
  <c r="BH265" i="3"/>
  <c r="BG265" i="3"/>
  <c r="BF265" i="3"/>
  <c r="T265" i="3"/>
  <c r="R265" i="3"/>
  <c r="P265" i="3"/>
  <c r="BI263" i="3"/>
  <c r="BH263" i="3"/>
  <c r="BG263" i="3"/>
  <c r="BF263" i="3"/>
  <c r="T263" i="3"/>
  <c r="R263" i="3"/>
  <c r="P263" i="3"/>
  <c r="BI261" i="3"/>
  <c r="BH261" i="3"/>
  <c r="BG261" i="3"/>
  <c r="BF261" i="3"/>
  <c r="T261" i="3"/>
  <c r="R261" i="3"/>
  <c r="P261" i="3"/>
  <c r="BI259" i="3"/>
  <c r="BH259" i="3"/>
  <c r="BG259" i="3"/>
  <c r="BF259" i="3"/>
  <c r="T259" i="3"/>
  <c r="R259" i="3"/>
  <c r="P259" i="3"/>
  <c r="BI256" i="3"/>
  <c r="BH256" i="3"/>
  <c r="BG256" i="3"/>
  <c r="BF256" i="3"/>
  <c r="T256" i="3"/>
  <c r="R256" i="3"/>
  <c r="P256" i="3"/>
  <c r="BI253" i="3"/>
  <c r="BH253" i="3"/>
  <c r="BG253" i="3"/>
  <c r="BF253" i="3"/>
  <c r="T253" i="3"/>
  <c r="R253" i="3"/>
  <c r="P253" i="3"/>
  <c r="BI252" i="3"/>
  <c r="BH252" i="3"/>
  <c r="BG252" i="3"/>
  <c r="BF252" i="3"/>
  <c r="T252" i="3"/>
  <c r="R252" i="3"/>
  <c r="P252" i="3"/>
  <c r="BI249" i="3"/>
  <c r="BH249" i="3"/>
  <c r="BG249" i="3"/>
  <c r="BF249" i="3"/>
  <c r="T249" i="3"/>
  <c r="R249" i="3"/>
  <c r="P249" i="3"/>
  <c r="BI247" i="3"/>
  <c r="BH247" i="3"/>
  <c r="BG247" i="3"/>
  <c r="BF247" i="3"/>
  <c r="T247" i="3"/>
  <c r="R247" i="3"/>
  <c r="P247" i="3"/>
  <c r="BI244" i="3"/>
  <c r="BH244" i="3"/>
  <c r="BG244" i="3"/>
  <c r="BF244" i="3"/>
  <c r="T244" i="3"/>
  <c r="R244" i="3"/>
  <c r="P244" i="3"/>
  <c r="BI241" i="3"/>
  <c r="BH241" i="3"/>
  <c r="BG241" i="3"/>
  <c r="BF241" i="3"/>
  <c r="T241" i="3"/>
  <c r="R241" i="3"/>
  <c r="P241" i="3"/>
  <c r="BI240" i="3"/>
  <c r="BH240" i="3"/>
  <c r="BG240" i="3"/>
  <c r="BF240" i="3"/>
  <c r="T240" i="3"/>
  <c r="R240" i="3"/>
  <c r="P240" i="3"/>
  <c r="BI237" i="3"/>
  <c r="BH237" i="3"/>
  <c r="BG237" i="3"/>
  <c r="BF237" i="3"/>
  <c r="T237" i="3"/>
  <c r="R237" i="3"/>
  <c r="P237" i="3"/>
  <c r="BI236" i="3"/>
  <c r="BH236" i="3"/>
  <c r="BG236" i="3"/>
  <c r="BF236" i="3"/>
  <c r="T236" i="3"/>
  <c r="R236" i="3"/>
  <c r="P236" i="3"/>
  <c r="BI233" i="3"/>
  <c r="BH233" i="3"/>
  <c r="BG233" i="3"/>
  <c r="BF233" i="3"/>
  <c r="T233" i="3"/>
  <c r="R233" i="3"/>
  <c r="P233" i="3"/>
  <c r="BI230" i="3"/>
  <c r="BH230" i="3"/>
  <c r="BG230" i="3"/>
  <c r="BF230" i="3"/>
  <c r="T230" i="3"/>
  <c r="R230" i="3"/>
  <c r="P230" i="3"/>
  <c r="BI228" i="3"/>
  <c r="BH228" i="3"/>
  <c r="BG228" i="3"/>
  <c r="BF228" i="3"/>
  <c r="T228" i="3"/>
  <c r="R228" i="3"/>
  <c r="P228" i="3"/>
  <c r="BI226" i="3"/>
  <c r="BH226" i="3"/>
  <c r="BG226" i="3"/>
  <c r="BF226" i="3"/>
  <c r="T226" i="3"/>
  <c r="R226" i="3"/>
  <c r="P226" i="3"/>
  <c r="BI225" i="3"/>
  <c r="BH225" i="3"/>
  <c r="BG225" i="3"/>
  <c r="BF225" i="3"/>
  <c r="T225" i="3"/>
  <c r="R225" i="3"/>
  <c r="P225" i="3"/>
  <c r="BI223" i="3"/>
  <c r="BH223" i="3"/>
  <c r="BG223" i="3"/>
  <c r="BF223" i="3"/>
  <c r="T223" i="3"/>
  <c r="R223" i="3"/>
  <c r="P223" i="3"/>
  <c r="BI220" i="3"/>
  <c r="BH220" i="3"/>
  <c r="BG220" i="3"/>
  <c r="BF220" i="3"/>
  <c r="T220" i="3"/>
  <c r="R220" i="3"/>
  <c r="P220" i="3"/>
  <c r="BI218" i="3"/>
  <c r="BH218" i="3"/>
  <c r="BG218" i="3"/>
  <c r="BF218" i="3"/>
  <c r="T218" i="3"/>
  <c r="R218" i="3"/>
  <c r="P218" i="3"/>
  <c r="BI215" i="3"/>
  <c r="BH215" i="3"/>
  <c r="BG215" i="3"/>
  <c r="BF215" i="3"/>
  <c r="T215" i="3"/>
  <c r="R215" i="3"/>
  <c r="P215" i="3"/>
  <c r="BI212" i="3"/>
  <c r="BH212" i="3"/>
  <c r="BG212" i="3"/>
  <c r="BF212" i="3"/>
  <c r="T212" i="3"/>
  <c r="R212" i="3"/>
  <c r="P212" i="3"/>
  <c r="BI210" i="3"/>
  <c r="BH210" i="3"/>
  <c r="BG210" i="3"/>
  <c r="BF210" i="3"/>
  <c r="T210" i="3"/>
  <c r="R210" i="3"/>
  <c r="P210" i="3"/>
  <c r="BI207" i="3"/>
  <c r="BH207" i="3"/>
  <c r="BG207" i="3"/>
  <c r="BF207" i="3"/>
  <c r="T207" i="3"/>
  <c r="R207" i="3"/>
  <c r="P207" i="3"/>
  <c r="BI204" i="3"/>
  <c r="BH204" i="3"/>
  <c r="BG204" i="3"/>
  <c r="BF204" i="3"/>
  <c r="T204" i="3"/>
  <c r="R204" i="3"/>
  <c r="P204" i="3"/>
  <c r="BI201" i="3"/>
  <c r="BH201" i="3"/>
  <c r="BG201" i="3"/>
  <c r="BF201" i="3"/>
  <c r="T201" i="3"/>
  <c r="R201" i="3"/>
  <c r="P201" i="3"/>
  <c r="BI198" i="3"/>
  <c r="BH198" i="3"/>
  <c r="BG198" i="3"/>
  <c r="BF198" i="3"/>
  <c r="T198" i="3"/>
  <c r="R198" i="3"/>
  <c r="P198" i="3"/>
  <c r="BI196" i="3"/>
  <c r="BH196" i="3"/>
  <c r="BG196" i="3"/>
  <c r="BF196" i="3"/>
  <c r="T196" i="3"/>
  <c r="R196" i="3"/>
  <c r="P196" i="3"/>
  <c r="BI193" i="3"/>
  <c r="BH193" i="3"/>
  <c r="BG193" i="3"/>
  <c r="BF193" i="3"/>
  <c r="T193" i="3"/>
  <c r="R193" i="3"/>
  <c r="P193" i="3"/>
  <c r="BI189" i="3"/>
  <c r="BH189" i="3"/>
  <c r="BG189" i="3"/>
  <c r="BF189" i="3"/>
  <c r="T189" i="3"/>
  <c r="R189" i="3"/>
  <c r="P189" i="3"/>
  <c r="BI186" i="3"/>
  <c r="BH186" i="3"/>
  <c r="BG186" i="3"/>
  <c r="BF186" i="3"/>
  <c r="T186" i="3"/>
  <c r="R186" i="3"/>
  <c r="P186" i="3"/>
  <c r="BI183" i="3"/>
  <c r="BH183" i="3"/>
  <c r="BG183" i="3"/>
  <c r="BF183" i="3"/>
  <c r="T183" i="3"/>
  <c r="R183" i="3"/>
  <c r="P183" i="3"/>
  <c r="BI181" i="3"/>
  <c r="BH181" i="3"/>
  <c r="BG181" i="3"/>
  <c r="BF181" i="3"/>
  <c r="T181" i="3"/>
  <c r="R181" i="3"/>
  <c r="P181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3" i="3"/>
  <c r="BH173" i="3"/>
  <c r="BG173" i="3"/>
  <c r="BF173" i="3"/>
  <c r="T173" i="3"/>
  <c r="R173" i="3"/>
  <c r="P173" i="3"/>
  <c r="BI169" i="3"/>
  <c r="BH169" i="3"/>
  <c r="BG169" i="3"/>
  <c r="BF169" i="3"/>
  <c r="T169" i="3"/>
  <c r="R169" i="3"/>
  <c r="P169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5" i="3"/>
  <c r="BH155" i="3"/>
  <c r="BG155" i="3"/>
  <c r="BF155" i="3"/>
  <c r="T155" i="3"/>
  <c r="R155" i="3"/>
  <c r="P155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7" i="3"/>
  <c r="BH137" i="3"/>
  <c r="BG137" i="3"/>
  <c r="BF137" i="3"/>
  <c r="T137" i="3"/>
  <c r="R137" i="3"/>
  <c r="P137" i="3"/>
  <c r="BI131" i="3"/>
  <c r="BH131" i="3"/>
  <c r="BG131" i="3"/>
  <c r="BF131" i="3"/>
  <c r="T131" i="3"/>
  <c r="R131" i="3"/>
  <c r="P131" i="3"/>
  <c r="BI126" i="3"/>
  <c r="BH126" i="3"/>
  <c r="BG126" i="3"/>
  <c r="BF126" i="3"/>
  <c r="T126" i="3"/>
  <c r="R126" i="3"/>
  <c r="P126" i="3"/>
  <c r="BI123" i="3"/>
  <c r="BH123" i="3"/>
  <c r="BG123" i="3"/>
  <c r="BF123" i="3"/>
  <c r="T123" i="3"/>
  <c r="R123" i="3"/>
  <c r="P123" i="3"/>
  <c r="BI120" i="3"/>
  <c r="BH120" i="3"/>
  <c r="BG120" i="3"/>
  <c r="BF120" i="3"/>
  <c r="T120" i="3"/>
  <c r="R120" i="3"/>
  <c r="P120" i="3"/>
  <c r="BI117" i="3"/>
  <c r="BH117" i="3"/>
  <c r="BG117" i="3"/>
  <c r="BF117" i="3"/>
  <c r="T117" i="3"/>
  <c r="R117" i="3"/>
  <c r="P117" i="3"/>
  <c r="BI114" i="3"/>
  <c r="BH114" i="3"/>
  <c r="BG114" i="3"/>
  <c r="BF114" i="3"/>
  <c r="T114" i="3"/>
  <c r="R114" i="3"/>
  <c r="P114" i="3"/>
  <c r="BI111" i="3"/>
  <c r="BH111" i="3"/>
  <c r="BG111" i="3"/>
  <c r="BF111" i="3"/>
  <c r="T111" i="3"/>
  <c r="R111" i="3"/>
  <c r="P111" i="3"/>
  <c r="BI108" i="3"/>
  <c r="BH108" i="3"/>
  <c r="BG108" i="3"/>
  <c r="BF108" i="3"/>
  <c r="T108" i="3"/>
  <c r="R108" i="3"/>
  <c r="P108" i="3"/>
  <c r="BI105" i="3"/>
  <c r="BH105" i="3"/>
  <c r="BG105" i="3"/>
  <c r="BF105" i="3"/>
  <c r="T105" i="3"/>
  <c r="R105" i="3"/>
  <c r="P105" i="3"/>
  <c r="BI102" i="3"/>
  <c r="BH102" i="3"/>
  <c r="BG102" i="3"/>
  <c r="BF102" i="3"/>
  <c r="T102" i="3"/>
  <c r="R102" i="3"/>
  <c r="P102" i="3"/>
  <c r="BI99" i="3"/>
  <c r="BH99" i="3"/>
  <c r="BG99" i="3"/>
  <c r="BF99" i="3"/>
  <c r="T99" i="3"/>
  <c r="R99" i="3"/>
  <c r="P99" i="3"/>
  <c r="BI96" i="3"/>
  <c r="BH96" i="3"/>
  <c r="BG96" i="3"/>
  <c r="BF96" i="3"/>
  <c r="T96" i="3"/>
  <c r="R96" i="3"/>
  <c r="P96" i="3"/>
  <c r="BI93" i="3"/>
  <c r="BH93" i="3"/>
  <c r="BG93" i="3"/>
  <c r="BF93" i="3"/>
  <c r="T93" i="3"/>
  <c r="R93" i="3"/>
  <c r="P93" i="3"/>
  <c r="J87" i="3"/>
  <c r="J86" i="3"/>
  <c r="F86" i="3"/>
  <c r="F84" i="3"/>
  <c r="E82" i="3"/>
  <c r="J55" i="3"/>
  <c r="J54" i="3"/>
  <c r="F54" i="3"/>
  <c r="F52" i="3"/>
  <c r="E50" i="3"/>
  <c r="J18" i="3"/>
  <c r="E18" i="3"/>
  <c r="F55" i="3"/>
  <c r="J17" i="3"/>
  <c r="J12" i="3"/>
  <c r="J52" i="3"/>
  <c r="E7" i="3"/>
  <c r="E48" i="3"/>
  <c r="J37" i="2"/>
  <c r="J36" i="2"/>
  <c r="AY55" i="1"/>
  <c r="J35" i="2"/>
  <c r="AX55" i="1"/>
  <c r="BI159" i="2"/>
  <c r="BH159" i="2"/>
  <c r="BG159" i="2"/>
  <c r="BF159" i="2"/>
  <c r="T159" i="2"/>
  <c r="T158" i="2"/>
  <c r="R159" i="2"/>
  <c r="R158" i="2"/>
  <c r="P159" i="2"/>
  <c r="P158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4" i="2"/>
  <c r="BH134" i="2"/>
  <c r="BG134" i="2"/>
  <c r="BF134" i="2"/>
  <c r="T134" i="2"/>
  <c r="R134" i="2"/>
  <c r="P134" i="2"/>
  <c r="BI125" i="2"/>
  <c r="BH125" i="2"/>
  <c r="BG125" i="2"/>
  <c r="BF125" i="2"/>
  <c r="T125" i="2"/>
  <c r="R125" i="2"/>
  <c r="P125" i="2"/>
  <c r="BI122" i="2"/>
  <c r="BH122" i="2"/>
  <c r="BG122" i="2"/>
  <c r="BF122" i="2"/>
  <c r="T122" i="2"/>
  <c r="T121" i="2" s="1"/>
  <c r="R122" i="2"/>
  <c r="R121" i="2" s="1"/>
  <c r="P122" i="2"/>
  <c r="P121" i="2" s="1"/>
  <c r="BI119" i="2"/>
  <c r="BH119" i="2"/>
  <c r="BG119" i="2"/>
  <c r="BF119" i="2"/>
  <c r="T119" i="2"/>
  <c r="R119" i="2"/>
  <c r="P119" i="2"/>
  <c r="BI115" i="2"/>
  <c r="BH115" i="2"/>
  <c r="BG115" i="2"/>
  <c r="BF115" i="2"/>
  <c r="T115" i="2"/>
  <c r="R115" i="2"/>
  <c r="P115" i="2"/>
  <c r="BI113" i="2"/>
  <c r="BH113" i="2"/>
  <c r="BG113" i="2"/>
  <c r="BF113" i="2"/>
  <c r="T113" i="2"/>
  <c r="R113" i="2"/>
  <c r="P113" i="2"/>
  <c r="BI110" i="2"/>
  <c r="BH110" i="2"/>
  <c r="BG110" i="2"/>
  <c r="BF110" i="2"/>
  <c r="T110" i="2"/>
  <c r="R110" i="2"/>
  <c r="P110" i="2"/>
  <c r="BI107" i="2"/>
  <c r="BH107" i="2"/>
  <c r="BG107" i="2"/>
  <c r="BF107" i="2"/>
  <c r="T107" i="2"/>
  <c r="R107" i="2"/>
  <c r="P107" i="2"/>
  <c r="BI104" i="2"/>
  <c r="BH104" i="2"/>
  <c r="BG104" i="2"/>
  <c r="BF104" i="2"/>
  <c r="T104" i="2"/>
  <c r="R104" i="2"/>
  <c r="P104" i="2"/>
  <c r="BI101" i="2"/>
  <c r="BH101" i="2"/>
  <c r="BG101" i="2"/>
  <c r="BF101" i="2"/>
  <c r="T101" i="2"/>
  <c r="R101" i="2"/>
  <c r="P101" i="2"/>
  <c r="BI98" i="2"/>
  <c r="BH98" i="2"/>
  <c r="BG98" i="2"/>
  <c r="BF98" i="2"/>
  <c r="T98" i="2"/>
  <c r="R98" i="2"/>
  <c r="P98" i="2"/>
  <c r="BI89" i="2"/>
  <c r="BH89" i="2"/>
  <c r="BG89" i="2"/>
  <c r="BF89" i="2"/>
  <c r="T89" i="2"/>
  <c r="R89" i="2"/>
  <c r="P89" i="2"/>
  <c r="BI87" i="2"/>
  <c r="BH87" i="2"/>
  <c r="BG87" i="2"/>
  <c r="BF87" i="2"/>
  <c r="T87" i="2"/>
  <c r="R87" i="2"/>
  <c r="P87" i="2"/>
  <c r="J81" i="2"/>
  <c r="J80" i="2"/>
  <c r="F80" i="2"/>
  <c r="F78" i="2"/>
  <c r="E76" i="2"/>
  <c r="J55" i="2"/>
  <c r="J54" i="2"/>
  <c r="F54" i="2"/>
  <c r="F52" i="2"/>
  <c r="E50" i="2"/>
  <c r="J18" i="2"/>
  <c r="E18" i="2"/>
  <c r="F55" i="2"/>
  <c r="J17" i="2"/>
  <c r="J12" i="2"/>
  <c r="J78" i="2"/>
  <c r="E7" i="2"/>
  <c r="E48" i="2"/>
  <c r="L50" i="1"/>
  <c r="AM50" i="1"/>
  <c r="AM49" i="1"/>
  <c r="L49" i="1"/>
  <c r="AM47" i="1"/>
  <c r="L47" i="1"/>
  <c r="L45" i="1"/>
  <c r="L44" i="1"/>
  <c r="J265" i="3"/>
  <c r="J348" i="6"/>
  <c r="J186" i="5"/>
  <c r="J230" i="6"/>
  <c r="BK271" i="3"/>
  <c r="J145" i="5"/>
  <c r="J284" i="3"/>
  <c r="BK201" i="3"/>
  <c r="J195" i="6"/>
  <c r="J93" i="3"/>
  <c r="BK255" i="6"/>
  <c r="BK341" i="6"/>
  <c r="BK256" i="3"/>
  <c r="J90" i="4"/>
  <c r="BK230" i="3"/>
  <c r="BK150" i="2"/>
  <c r="J181" i="3"/>
  <c r="J322" i="6"/>
  <c r="J288" i="3"/>
  <c r="F34" i="2"/>
  <c r="BK267" i="3"/>
  <c r="J86" i="4"/>
  <c r="BK338" i="6"/>
  <c r="BK284" i="3"/>
  <c r="J130" i="6"/>
  <c r="J286" i="6"/>
  <c r="BK374" i="6"/>
  <c r="J110" i="5"/>
  <c r="J236" i="3"/>
  <c r="J282" i="6"/>
  <c r="BK207" i="6"/>
  <c r="J169" i="3"/>
  <c r="BK338" i="3"/>
  <c r="J117" i="6"/>
  <c r="BK195" i="6"/>
  <c r="J146" i="3"/>
  <c r="BK142" i="5"/>
  <c r="J158" i="3"/>
  <c r="J113" i="4"/>
  <c r="J178" i="3"/>
  <c r="BK336" i="3"/>
  <c r="BK303" i="6"/>
  <c r="J119" i="2"/>
  <c r="J99" i="3"/>
  <c r="BK160" i="3"/>
  <c r="BK315" i="6"/>
  <c r="J384" i="6"/>
  <c r="J282" i="3"/>
  <c r="BK119" i="2"/>
  <c r="BK104" i="4"/>
  <c r="J354" i="6"/>
  <c r="BK164" i="3"/>
  <c r="BK218" i="3"/>
  <c r="BK371" i="6"/>
  <c r="BK113" i="2"/>
  <c r="J226" i="3"/>
  <c r="BK261" i="3"/>
  <c r="BK191" i="6"/>
  <c r="BK186" i="6"/>
  <c r="J104" i="2"/>
  <c r="J127" i="6"/>
  <c r="BK104" i="2"/>
  <c r="BK186" i="3"/>
  <c r="BK95" i="4"/>
  <c r="BK134" i="2"/>
  <c r="J105" i="5"/>
  <c r="BK237" i="6"/>
  <c r="BK377" i="6"/>
  <c r="BK137" i="3"/>
  <c r="J197" i="6"/>
  <c r="J298" i="3"/>
  <c r="J294" i="6"/>
  <c r="J107" i="2"/>
  <c r="BK110" i="4"/>
  <c r="J190" i="6"/>
  <c r="J183" i="3"/>
  <c r="J237" i="3"/>
  <c r="J224" i="6"/>
  <c r="J311" i="3"/>
  <c r="BK117" i="6"/>
  <c r="BK207" i="3"/>
  <c r="BK93" i="4"/>
  <c r="BK230" i="6"/>
  <c r="J125" i="2"/>
  <c r="BK395" i="6"/>
  <c r="J155" i="3"/>
  <c r="J182" i="5"/>
  <c r="BK294" i="6"/>
  <c r="J98" i="2"/>
  <c r="BK105" i="5"/>
  <c r="BK311" i="3"/>
  <c r="BK181" i="3"/>
  <c r="BK126" i="5"/>
  <c r="BK354" i="6"/>
  <c r="J212" i="3"/>
  <c r="J345" i="3"/>
  <c r="J157" i="5"/>
  <c r="J249" i="3"/>
  <c r="BK151" i="6"/>
  <c r="J264" i="6"/>
  <c r="J166" i="3"/>
  <c r="BK123" i="6"/>
  <c r="BK152" i="3"/>
  <c r="BK163" i="5"/>
  <c r="BK170" i="6"/>
  <c r="J138" i="2"/>
  <c r="BK123" i="5"/>
  <c r="BK376" i="6"/>
  <c r="J152" i="3"/>
  <c r="BK292" i="3"/>
  <c r="BK163" i="6"/>
  <c r="J341" i="3"/>
  <c r="J129" i="5"/>
  <c r="J102" i="3"/>
  <c r="J196" i="3"/>
  <c r="BK176" i="6"/>
  <c r="J101" i="2"/>
  <c r="J167" i="6"/>
  <c r="BK345" i="6"/>
  <c r="BK215" i="3"/>
  <c r="BK260" i="6"/>
  <c r="J272" i="6"/>
  <c r="BK111" i="3"/>
  <c r="BK133" i="5"/>
  <c r="J114" i="3"/>
  <c r="BK116" i="4"/>
  <c r="J416" i="6"/>
  <c r="J207" i="6"/>
  <c r="J162" i="3"/>
  <c r="J142" i="6"/>
  <c r="BK368" i="6"/>
  <c r="BK120" i="3"/>
  <c r="BK162" i="3"/>
  <c r="BK142" i="6"/>
  <c r="BK110" i="5"/>
  <c r="BK96" i="3"/>
  <c r="J169" i="5"/>
  <c r="J218" i="3"/>
  <c r="J204" i="6"/>
  <c r="BK361" i="6"/>
  <c r="J137" i="3"/>
  <c r="J110" i="2"/>
  <c r="BK326" i="3"/>
  <c r="J255" i="6"/>
  <c r="BK381" i="6"/>
  <c r="BK274" i="3"/>
  <c r="J252" i="3"/>
  <c r="J276" i="6"/>
  <c r="J178" i="6"/>
  <c r="J96" i="3"/>
  <c r="J275" i="3"/>
  <c r="J309" i="3"/>
  <c r="BK115" i="2"/>
  <c r="J88" i="5"/>
  <c r="J338" i="6"/>
  <c r="J381" i="6"/>
  <c r="J160" i="3"/>
  <c r="J322" i="3"/>
  <c r="J331" i="6"/>
  <c r="BK244" i="3"/>
  <c r="BK113" i="4"/>
  <c r="J142" i="3"/>
  <c r="BK134" i="6"/>
  <c r="J268" i="6"/>
  <c r="J271" i="3"/>
  <c r="BK228" i="3"/>
  <c r="BK155" i="6"/>
  <c r="BK154" i="2"/>
  <c r="BK158" i="3"/>
  <c r="J325" i="6"/>
  <c r="BK107" i="2"/>
  <c r="BK125" i="2"/>
  <c r="J107" i="4"/>
  <c r="BK140" i="3"/>
  <c r="J345" i="6"/>
  <c r="J113" i="2"/>
  <c r="J240" i="3"/>
  <c r="J98" i="4"/>
  <c r="BK150" i="3"/>
  <c r="J294" i="3"/>
  <c r="BK197" i="6"/>
  <c r="J144" i="2"/>
  <c r="J140" i="3"/>
  <c r="BK182" i="5"/>
  <c r="BK110" i="6"/>
  <c r="J137" i="6"/>
  <c r="BK183" i="3"/>
  <c r="J201" i="6"/>
  <c r="BK193" i="3"/>
  <c r="BK299" i="6"/>
  <c r="BK270" i="3"/>
  <c r="BK121" i="4"/>
  <c r="BK130" i="6"/>
  <c r="BK282" i="3"/>
  <c r="BK288" i="3"/>
  <c r="J226" i="6"/>
  <c r="BK403" i="6"/>
  <c r="BK300" i="3"/>
  <c r="BK98" i="2"/>
  <c r="J261" i="3"/>
  <c r="BK286" i="6"/>
  <c r="J326" i="3"/>
  <c r="J95" i="5"/>
  <c r="J315" i="6"/>
  <c r="J256" i="3"/>
  <c r="J152" i="5"/>
  <c r="BK276" i="3"/>
  <c r="J247" i="3"/>
  <c r="J178" i="5"/>
  <c r="BK286" i="3"/>
  <c r="BK188" i="6"/>
  <c r="J191" i="6"/>
  <c r="BK110" i="2"/>
  <c r="J123" i="3"/>
  <c r="BK346" i="3"/>
  <c r="BK98" i="4"/>
  <c r="BK388" i="6"/>
  <c r="J103" i="6"/>
  <c r="BK298" i="3"/>
  <c r="BK117" i="5"/>
  <c r="BK141" i="2"/>
  <c r="BK317" i="3"/>
  <c r="J163" i="5"/>
  <c r="J300" i="3"/>
  <c r="J204" i="3"/>
  <c r="J330" i="3"/>
  <c r="J92" i="5"/>
  <c r="BK251" i="6"/>
  <c r="J368" i="6"/>
  <c r="BK184" i="6"/>
  <c r="BK107" i="4"/>
  <c r="BK99" i="5"/>
  <c r="BK152" i="2"/>
  <c r="J278" i="3"/>
  <c r="BK357" i="6"/>
  <c r="J182" i="6"/>
  <c r="BK99" i="3"/>
  <c r="J114" i="6"/>
  <c r="BK265" i="3"/>
  <c r="BK314" i="3"/>
  <c r="BK129" i="5"/>
  <c r="BK364" i="6"/>
  <c r="J346" i="3"/>
  <c r="J159" i="6"/>
  <c r="J342" i="3"/>
  <c r="BK196" i="3"/>
  <c r="J170" i="6"/>
  <c r="J110" i="4"/>
  <c r="BK268" i="6"/>
  <c r="J223" i="3"/>
  <c r="BK146" i="3"/>
  <c r="J147" i="3"/>
  <c r="J155" i="6"/>
  <c r="J377" i="6"/>
  <c r="BK345" i="3"/>
  <c r="J173" i="3"/>
  <c r="J388" i="6"/>
  <c r="J134" i="2"/>
  <c r="BK144" i="2"/>
  <c r="BK237" i="3"/>
  <c r="J314" i="3"/>
  <c r="J336" i="3"/>
  <c r="J234" i="6"/>
  <c r="BK234" i="6"/>
  <c r="BK264" i="6"/>
  <c r="J126" i="3"/>
  <c r="J308" i="6"/>
  <c r="BK325" i="6"/>
  <c r="BK290" i="6"/>
  <c r="J296" i="3"/>
  <c r="BK204" i="3"/>
  <c r="J176" i="6"/>
  <c r="BK218" i="6"/>
  <c r="BK253" i="3"/>
  <c r="J341" i="6"/>
  <c r="BK101" i="2"/>
  <c r="BK155" i="3"/>
  <c r="BK190" i="6"/>
  <c r="J121" i="4"/>
  <c r="J338" i="3"/>
  <c r="BK89" i="2"/>
  <c r="BK391" i="6"/>
  <c r="J87" i="2"/>
  <c r="J245" i="6"/>
  <c r="J259" i="3"/>
  <c r="J123" i="5"/>
  <c r="J391" i="6"/>
  <c r="BK198" i="3"/>
  <c r="BK94" i="6"/>
  <c r="J117" i="3"/>
  <c r="J334" i="6"/>
  <c r="J150" i="3"/>
  <c r="BK178" i="5"/>
  <c r="J279" i="3"/>
  <c r="J186" i="3"/>
  <c r="BK334" i="6"/>
  <c r="BK157" i="5"/>
  <c r="J151" i="6"/>
  <c r="J142" i="5"/>
  <c r="J118" i="4"/>
  <c r="BK342" i="3"/>
  <c r="BK241" i="6"/>
  <c r="BK263" i="3"/>
  <c r="J260" i="6"/>
  <c r="BK312" i="6"/>
  <c r="BK303" i="3"/>
  <c r="J134" i="6"/>
  <c r="J115" i="2"/>
  <c r="J215" i="3"/>
  <c r="BK249" i="3"/>
  <c r="BK201" i="6"/>
  <c r="J152" i="2"/>
  <c r="BK118" i="4"/>
  <c r="BK93" i="3"/>
  <c r="J123" i="6"/>
  <c r="J174" i="6"/>
  <c r="J253" i="3"/>
  <c r="BK276" i="6"/>
  <c r="BK384" i="6"/>
  <c r="BK87" i="2"/>
  <c r="BK173" i="3"/>
  <c r="BK169" i="5"/>
  <c r="J120" i="3"/>
  <c r="BK86" i="4"/>
  <c r="BK236" i="3"/>
  <c r="BK210" i="3"/>
  <c r="BK167" i="6"/>
  <c r="J211" i="6"/>
  <c r="J111" i="3"/>
  <c r="J116" i="4"/>
  <c r="BK96" i="6"/>
  <c r="BK223" i="3"/>
  <c r="BK247" i="3"/>
  <c r="BK233" i="3"/>
  <c r="BK220" i="3"/>
  <c r="J188" i="6"/>
  <c r="BK169" i="3"/>
  <c r="BK186" i="5"/>
  <c r="BK182" i="6"/>
  <c r="BK241" i="3"/>
  <c r="J186" i="6"/>
  <c r="BK348" i="6"/>
  <c r="J201" i="3"/>
  <c r="BK296" i="3"/>
  <c r="BK137" i="6"/>
  <c r="BK226" i="3"/>
  <c r="J280" i="6"/>
  <c r="BK225" i="3"/>
  <c r="BK145" i="5"/>
  <c r="BK322" i="3"/>
  <c r="J96" i="6"/>
  <c r="J374" i="6"/>
  <c r="BK131" i="3"/>
  <c r="J290" i="3"/>
  <c r="BK322" i="6"/>
  <c r="BK159" i="2"/>
  <c r="J220" i="3"/>
  <c r="J303" i="3"/>
  <c r="BK324" i="3"/>
  <c r="J230" i="3"/>
  <c r="J244" i="3"/>
  <c r="BK174" i="6"/>
  <c r="J141" i="2"/>
  <c r="BK282" i="6"/>
  <c r="J241" i="6"/>
  <c r="BK278" i="3"/>
  <c r="J290" i="6"/>
  <c r="J94" i="6"/>
  <c r="J241" i="3"/>
  <c r="BK152" i="5"/>
  <c r="J117" i="5"/>
  <c r="BK176" i="3"/>
  <c r="BK114" i="6"/>
  <c r="J395" i="6"/>
  <c r="J225" i="3"/>
  <c r="J198" i="3"/>
  <c r="BK211" i="6"/>
  <c r="AS54" i="1"/>
  <c r="J303" i="6"/>
  <c r="BK92" i="5"/>
  <c r="BK212" i="3"/>
  <c r="J207" i="3"/>
  <c r="BK127" i="6"/>
  <c r="BK341" i="3"/>
  <c r="J189" i="3"/>
  <c r="BK105" i="3"/>
  <c r="J101" i="4"/>
  <c r="J163" i="6"/>
  <c r="J292" i="3"/>
  <c r="J333" i="3"/>
  <c r="BK411" i="6"/>
  <c r="J361" i="6"/>
  <c r="J108" i="3"/>
  <c r="BK178" i="3"/>
  <c r="BK122" i="2"/>
  <c r="J263" i="3"/>
  <c r="BK294" i="3"/>
  <c r="BK309" i="3"/>
  <c r="J403" i="6"/>
  <c r="BK126" i="3"/>
  <c r="J364" i="6"/>
  <c r="J228" i="3"/>
  <c r="J376" i="6"/>
  <c r="BK189" i="3"/>
  <c r="BK178" i="6"/>
  <c r="J193" i="3"/>
  <c r="BK166" i="3"/>
  <c r="J184" i="6"/>
  <c r="BK102" i="3"/>
  <c r="BK245" i="6"/>
  <c r="BK147" i="6"/>
  <c r="BK305" i="3"/>
  <c r="J104" i="4"/>
  <c r="BK280" i="6"/>
  <c r="J312" i="6"/>
  <c r="J237" i="6"/>
  <c r="BK138" i="2"/>
  <c r="J305" i="3"/>
  <c r="BK279" i="3"/>
  <c r="J147" i="6"/>
  <c r="J89" i="2"/>
  <c r="J270" i="3"/>
  <c r="BK103" i="6"/>
  <c r="J95" i="4"/>
  <c r="J399" i="6"/>
  <c r="J164" i="3"/>
  <c r="J247" i="6"/>
  <c r="J267" i="3"/>
  <c r="J276" i="3"/>
  <c r="BK259" i="3"/>
  <c r="J154" i="2"/>
  <c r="J105" i="3"/>
  <c r="J357" i="6"/>
  <c r="BK416" i="6"/>
  <c r="BK90" i="4"/>
  <c r="J218" i="6"/>
  <c r="BK333" i="3"/>
  <c r="BK252" i="3"/>
  <c r="BK123" i="3"/>
  <c r="BK101" i="4"/>
  <c r="J299" i="6"/>
  <c r="BK204" i="6"/>
  <c r="BK290" i="3"/>
  <c r="BK226" i="6"/>
  <c r="J176" i="3"/>
  <c r="BK117" i="3"/>
  <c r="J122" i="2"/>
  <c r="J99" i="5"/>
  <c r="BK308" i="6"/>
  <c r="J317" i="3"/>
  <c r="BK108" i="3"/>
  <c r="J324" i="3"/>
  <c r="BK272" i="6"/>
  <c r="BK247" i="6"/>
  <c r="J131" i="3"/>
  <c r="BK114" i="3"/>
  <c r="J251" i="6"/>
  <c r="J233" i="3"/>
  <c r="BK240" i="3"/>
  <c r="BK224" i="6"/>
  <c r="BK142" i="3"/>
  <c r="BK95" i="5"/>
  <c r="J210" i="3"/>
  <c r="BK399" i="6"/>
  <c r="BK330" i="3"/>
  <c r="BK159" i="6"/>
  <c r="J126" i="5"/>
  <c r="J411" i="6"/>
  <c r="J150" i="2"/>
  <c r="J110" i="6"/>
  <c r="BK147" i="3"/>
  <c r="BK88" i="5"/>
  <c r="J159" i="2"/>
  <c r="J286" i="3"/>
  <c r="BK331" i="6"/>
  <c r="BK275" i="3"/>
  <c r="J274" i="3"/>
  <c r="J133" i="5"/>
  <c r="J371" i="6"/>
  <c r="J93" i="4"/>
  <c r="T192" i="3" l="1"/>
  <c r="BK329" i="3"/>
  <c r="BK328" i="3"/>
  <c r="J328" i="3"/>
  <c r="J69" i="3"/>
  <c r="R141" i="5"/>
  <c r="BK92" i="3"/>
  <c r="P192" i="3"/>
  <c r="R302" i="3"/>
  <c r="P89" i="4"/>
  <c r="P84" i="4"/>
  <c r="P83" i="4"/>
  <c r="AU57" i="1"/>
  <c r="BK156" i="5"/>
  <c r="J156" i="5"/>
  <c r="J64" i="5"/>
  <c r="BK222" i="3"/>
  <c r="J222" i="3"/>
  <c r="J65" i="3"/>
  <c r="P329" i="3"/>
  <c r="P328" i="3"/>
  <c r="T141" i="5"/>
  <c r="T137" i="2"/>
  <c r="BK258" i="3"/>
  <c r="J258" i="3"/>
  <c r="J66" i="3"/>
  <c r="BK321" i="3"/>
  <c r="J321" i="3"/>
  <c r="J68" i="3"/>
  <c r="R156" i="5"/>
  <c r="R137" i="2"/>
  <c r="P172" i="3"/>
  <c r="R182" i="3"/>
  <c r="R172" i="3"/>
  <c r="T222" i="3"/>
  <c r="P141" i="5"/>
  <c r="P93" i="6"/>
  <c r="T86" i="2"/>
  <c r="T85" i="2"/>
  <c r="T84" i="2"/>
  <c r="T172" i="3"/>
  <c r="P258" i="3"/>
  <c r="P321" i="3"/>
  <c r="BK141" i="5"/>
  <c r="J141" i="5"/>
  <c r="J63" i="5"/>
  <c r="T93" i="6"/>
  <c r="BK236" i="6"/>
  <c r="J236" i="6"/>
  <c r="J65" i="6"/>
  <c r="R307" i="6"/>
  <c r="BK86" i="2"/>
  <c r="J86" i="2"/>
  <c r="J61" i="2"/>
  <c r="P156" i="5"/>
  <c r="BK307" i="6"/>
  <c r="J307" i="6"/>
  <c r="J68" i="6"/>
  <c r="BK182" i="3"/>
  <c r="J182" i="3"/>
  <c r="J63" i="3"/>
  <c r="T258" i="3"/>
  <c r="R321" i="3"/>
  <c r="R89" i="4"/>
  <c r="R84" i="4"/>
  <c r="R83" i="4"/>
  <c r="P87" i="5"/>
  <c r="P84" i="5"/>
  <c r="AU58" i="1"/>
  <c r="R146" i="6"/>
  <c r="R236" i="6"/>
  <c r="T307" i="6"/>
  <c r="BK192" i="3"/>
  <c r="J192" i="3"/>
  <c r="J64" i="3"/>
  <c r="P302" i="3"/>
  <c r="R87" i="5"/>
  <c r="R84" i="5"/>
  <c r="P146" i="6"/>
  <c r="T236" i="6"/>
  <c r="BK298" i="6"/>
  <c r="J298" i="6"/>
  <c r="J67" i="6"/>
  <c r="R298" i="6"/>
  <c r="T298" i="6"/>
  <c r="P86" i="2"/>
  <c r="P182" i="3"/>
  <c r="T182" i="3"/>
  <c r="BK302" i="3"/>
  <c r="J302" i="3"/>
  <c r="J67" i="3"/>
  <c r="BK93" i="6"/>
  <c r="J93" i="6"/>
  <c r="J62" i="6"/>
  <c r="R187" i="6"/>
  <c r="R285" i="6"/>
  <c r="BK373" i="6"/>
  <c r="J373" i="6"/>
  <c r="J69" i="6"/>
  <c r="R86" i="2"/>
  <c r="R85" i="2"/>
  <c r="R84" i="2"/>
  <c r="R92" i="3"/>
  <c r="P222" i="3"/>
  <c r="R329" i="3"/>
  <c r="R328" i="3"/>
  <c r="T89" i="4"/>
  <c r="T84" i="4"/>
  <c r="T83" i="4"/>
  <c r="T156" i="5"/>
  <c r="BK146" i="6"/>
  <c r="J146" i="6"/>
  <c r="J63" i="6"/>
  <c r="P187" i="6"/>
  <c r="P285" i="6"/>
  <c r="P307" i="6"/>
  <c r="P137" i="2"/>
  <c r="T92" i="3"/>
  <c r="R222" i="3"/>
  <c r="T329" i="3"/>
  <c r="T328" i="3"/>
  <c r="R93" i="6"/>
  <c r="T187" i="6"/>
  <c r="T285" i="6"/>
  <c r="R373" i="6"/>
  <c r="BK137" i="2"/>
  <c r="J137" i="2"/>
  <c r="J63" i="2"/>
  <c r="P92" i="3"/>
  <c r="P91" i="3"/>
  <c r="P90" i="3"/>
  <c r="AU56" i="1"/>
  <c r="R192" i="3"/>
  <c r="T302" i="3"/>
  <c r="BK89" i="4"/>
  <c r="J89" i="4"/>
  <c r="J62" i="4"/>
  <c r="T87" i="5"/>
  <c r="T84" i="5"/>
  <c r="BK187" i="6"/>
  <c r="J187" i="6"/>
  <c r="J64" i="6"/>
  <c r="BK285" i="6"/>
  <c r="J285" i="6"/>
  <c r="J66" i="6"/>
  <c r="P373" i="6"/>
  <c r="BK172" i="3"/>
  <c r="J172" i="3"/>
  <c r="J62" i="3"/>
  <c r="R258" i="3"/>
  <c r="T321" i="3"/>
  <c r="BK87" i="5"/>
  <c r="BK84" i="5"/>
  <c r="J84" i="5"/>
  <c r="T146" i="6"/>
  <c r="P236" i="6"/>
  <c r="P298" i="6"/>
  <c r="T373" i="6"/>
  <c r="BK120" i="4"/>
  <c r="J120" i="4"/>
  <c r="J63" i="4"/>
  <c r="BK158" i="2"/>
  <c r="J158" i="2"/>
  <c r="J64" i="2"/>
  <c r="BK85" i="4"/>
  <c r="BK84" i="4"/>
  <c r="J84" i="4"/>
  <c r="J60" i="4"/>
  <c r="BK415" i="6"/>
  <c r="J415" i="6"/>
  <c r="J70" i="6"/>
  <c r="BK121" i="2"/>
  <c r="J121" i="2"/>
  <c r="J62" i="2"/>
  <c r="E80" i="6"/>
  <c r="BE114" i="6"/>
  <c r="BE174" i="6"/>
  <c r="BE325" i="6"/>
  <c r="BE184" i="6"/>
  <c r="BE191" i="6"/>
  <c r="BE218" i="6"/>
  <c r="BE290" i="6"/>
  <c r="BE345" i="6"/>
  <c r="BE361" i="6"/>
  <c r="BE190" i="6"/>
  <c r="BE280" i="6"/>
  <c r="BE371" i="6"/>
  <c r="BE374" i="6"/>
  <c r="BE201" i="6"/>
  <c r="BE322" i="6"/>
  <c r="BE348" i="6"/>
  <c r="BE368" i="6"/>
  <c r="BE384" i="6"/>
  <c r="BE163" i="6"/>
  <c r="BE170" i="6"/>
  <c r="BE186" i="6"/>
  <c r="BE354" i="6"/>
  <c r="BE388" i="6"/>
  <c r="BE391" i="6"/>
  <c r="BE123" i="6"/>
  <c r="BE176" i="6"/>
  <c r="BE211" i="6"/>
  <c r="BE224" i="6"/>
  <c r="BE255" i="6"/>
  <c r="BE282" i="6"/>
  <c r="BE294" i="6"/>
  <c r="J59" i="5"/>
  <c r="J52" i="6"/>
  <c r="BE96" i="6"/>
  <c r="BE110" i="6"/>
  <c r="BE142" i="6"/>
  <c r="BE151" i="6"/>
  <c r="BE197" i="6"/>
  <c r="BE204" i="6"/>
  <c r="BE234" i="6"/>
  <c r="BE264" i="6"/>
  <c r="BE357" i="6"/>
  <c r="BE364" i="6"/>
  <c r="BE376" i="6"/>
  <c r="BE377" i="6"/>
  <c r="BE178" i="6"/>
  <c r="BE195" i="6"/>
  <c r="BE276" i="6"/>
  <c r="BE303" i="6"/>
  <c r="BE312" i="6"/>
  <c r="BE381" i="6"/>
  <c r="BE403" i="6"/>
  <c r="BE260" i="6"/>
  <c r="BE134" i="6"/>
  <c r="BE272" i="6"/>
  <c r="BE286" i="6"/>
  <c r="BE308" i="6"/>
  <c r="BE395" i="6"/>
  <c r="BE399" i="6"/>
  <c r="BE411" i="6"/>
  <c r="BE416" i="6"/>
  <c r="BE117" i="6"/>
  <c r="BE137" i="6"/>
  <c r="BE155" i="6"/>
  <c r="BE226" i="6"/>
  <c r="BE241" i="6"/>
  <c r="BE331" i="6"/>
  <c r="BE94" i="6"/>
  <c r="BE147" i="6"/>
  <c r="BE159" i="6"/>
  <c r="BE245" i="6"/>
  <c r="BE341" i="6"/>
  <c r="J87" i="5"/>
  <c r="J62" i="5"/>
  <c r="F55" i="6"/>
  <c r="BE103" i="6"/>
  <c r="BE130" i="6"/>
  <c r="BE299" i="6"/>
  <c r="BE182" i="6"/>
  <c r="BE237" i="6"/>
  <c r="BE251" i="6"/>
  <c r="BE268" i="6"/>
  <c r="BE188" i="6"/>
  <c r="BE207" i="6"/>
  <c r="BE247" i="6"/>
  <c r="BE315" i="6"/>
  <c r="BE334" i="6"/>
  <c r="BE127" i="6"/>
  <c r="BE167" i="6"/>
  <c r="BE230" i="6"/>
  <c r="BE338" i="6"/>
  <c r="J78" i="5"/>
  <c r="BE92" i="5"/>
  <c r="BE129" i="5"/>
  <c r="BE88" i="5"/>
  <c r="BE157" i="5"/>
  <c r="BK83" i="4"/>
  <c r="J83" i="4"/>
  <c r="J59" i="4"/>
  <c r="J85" i="4"/>
  <c r="J61" i="4"/>
  <c r="BE142" i="5"/>
  <c r="BE152" i="5"/>
  <c r="E48" i="5"/>
  <c r="BE117" i="5"/>
  <c r="BE163" i="5"/>
  <c r="BE178" i="5"/>
  <c r="F81" i="5"/>
  <c r="BE126" i="5"/>
  <c r="BE145" i="5"/>
  <c r="BE182" i="5"/>
  <c r="BE95" i="5"/>
  <c r="BE169" i="5"/>
  <c r="BE186" i="5"/>
  <c r="BE105" i="5"/>
  <c r="BE110" i="5"/>
  <c r="BE133" i="5"/>
  <c r="BE123" i="5"/>
  <c r="BE99" i="5"/>
  <c r="J92" i="3"/>
  <c r="J61" i="3"/>
  <c r="F80" i="4"/>
  <c r="J329" i="3"/>
  <c r="J70" i="3"/>
  <c r="J77" i="4"/>
  <c r="BE90" i="4"/>
  <c r="BE101" i="4"/>
  <c r="BE93" i="4"/>
  <c r="BE113" i="4"/>
  <c r="BE110" i="4"/>
  <c r="E73" i="4"/>
  <c r="BE86" i="4"/>
  <c r="BE104" i="4"/>
  <c r="BE118" i="4"/>
  <c r="BE116" i="4"/>
  <c r="BE95" i="4"/>
  <c r="BE107" i="4"/>
  <c r="BE98" i="4"/>
  <c r="BE121" i="4"/>
  <c r="BE137" i="3"/>
  <c r="BE322" i="3"/>
  <c r="BE330" i="3"/>
  <c r="BE99" i="3"/>
  <c r="BE117" i="3"/>
  <c r="BE198" i="3"/>
  <c r="BE303" i="3"/>
  <c r="F87" i="3"/>
  <c r="BE108" i="3"/>
  <c r="BE126" i="3"/>
  <c r="BE240" i="3"/>
  <c r="BE271" i="3"/>
  <c r="BE282" i="3"/>
  <c r="BE296" i="3"/>
  <c r="BE300" i="3"/>
  <c r="BE317" i="3"/>
  <c r="BE326" i="3"/>
  <c r="BE341" i="3"/>
  <c r="BE102" i="3"/>
  <c r="BE111" i="3"/>
  <c r="BE131" i="3"/>
  <c r="BE164" i="3"/>
  <c r="BE181" i="3"/>
  <c r="BE201" i="3"/>
  <c r="BE249" i="3"/>
  <c r="BE253" i="3"/>
  <c r="BE324" i="3"/>
  <c r="BE169" i="3"/>
  <c r="BE176" i="3"/>
  <c r="BE183" i="3"/>
  <c r="BE284" i="3"/>
  <c r="BE292" i="3"/>
  <c r="BE123" i="3"/>
  <c r="BE166" i="3"/>
  <c r="BE173" i="3"/>
  <c r="BE193" i="3"/>
  <c r="BE215" i="3"/>
  <c r="BE223" i="3"/>
  <c r="BE261" i="3"/>
  <c r="BE265" i="3"/>
  <c r="BE274" i="3"/>
  <c r="BE336" i="3"/>
  <c r="BE342" i="3"/>
  <c r="BE120" i="3"/>
  <c r="BE146" i="3"/>
  <c r="BE150" i="3"/>
  <c r="BE230" i="3"/>
  <c r="BE288" i="3"/>
  <c r="BE158" i="3"/>
  <c r="BE218" i="3"/>
  <c r="BE259" i="3"/>
  <c r="BE267" i="3"/>
  <c r="BE278" i="3"/>
  <c r="BK85" i="2"/>
  <c r="J85" i="2"/>
  <c r="J60" i="2"/>
  <c r="BE105" i="3"/>
  <c r="BE140" i="3"/>
  <c r="BE186" i="3"/>
  <c r="BE196" i="3"/>
  <c r="BE207" i="3"/>
  <c r="BE228" i="3"/>
  <c r="BE256" i="3"/>
  <c r="BE225" i="3"/>
  <c r="BE233" i="3"/>
  <c r="BE244" i="3"/>
  <c r="J84" i="3"/>
  <c r="BE147" i="3"/>
  <c r="BE155" i="3"/>
  <c r="BE178" i="3"/>
  <c r="BE189" i="3"/>
  <c r="BE204" i="3"/>
  <c r="BE252" i="3"/>
  <c r="BE276" i="3"/>
  <c r="BE279" i="3"/>
  <c r="BE286" i="3"/>
  <c r="BE311" i="3"/>
  <c r="BE314" i="3"/>
  <c r="BE338" i="3"/>
  <c r="BE345" i="3"/>
  <c r="BE346" i="3"/>
  <c r="BE237" i="3"/>
  <c r="BE241" i="3"/>
  <c r="BE294" i="3"/>
  <c r="E80" i="3"/>
  <c r="BE212" i="3"/>
  <c r="BE270" i="3"/>
  <c r="BE290" i="3"/>
  <c r="BE93" i="3"/>
  <c r="BE152" i="3"/>
  <c r="BE236" i="3"/>
  <c r="BE247" i="3"/>
  <c r="BE263" i="3"/>
  <c r="BE275" i="3"/>
  <c r="BE298" i="3"/>
  <c r="BE305" i="3"/>
  <c r="BE309" i="3"/>
  <c r="BE333" i="3"/>
  <c r="BE96" i="3"/>
  <c r="BE114" i="3"/>
  <c r="BE142" i="3"/>
  <c r="BE160" i="3"/>
  <c r="BE162" i="3"/>
  <c r="BE210" i="3"/>
  <c r="BE220" i="3"/>
  <c r="BE226" i="3"/>
  <c r="BE89" i="2"/>
  <c r="BE104" i="2"/>
  <c r="F81" i="2"/>
  <c r="BE115" i="2"/>
  <c r="BE98" i="2"/>
  <c r="BE138" i="2"/>
  <c r="BE159" i="2"/>
  <c r="BE141" i="2"/>
  <c r="BE101" i="2"/>
  <c r="BE122" i="2"/>
  <c r="BE150" i="2"/>
  <c r="BE144" i="2"/>
  <c r="BE125" i="2"/>
  <c r="BE87" i="2"/>
  <c r="BE113" i="2"/>
  <c r="J52" i="2"/>
  <c r="BE152" i="2"/>
  <c r="BE154" i="2"/>
  <c r="E74" i="2"/>
  <c r="BE107" i="2"/>
  <c r="BE110" i="2"/>
  <c r="BE119" i="2"/>
  <c r="BE134" i="2"/>
  <c r="BA55" i="1"/>
  <c r="J34" i="5"/>
  <c r="AW58" i="1"/>
  <c r="F36" i="4"/>
  <c r="BC57" i="1"/>
  <c r="F34" i="4"/>
  <c r="BA57" i="1"/>
  <c r="J30" i="5"/>
  <c r="F35" i="2"/>
  <c r="BB55" i="1"/>
  <c r="F34" i="6"/>
  <c r="BA59" i="1"/>
  <c r="F34" i="3"/>
  <c r="BA56" i="1"/>
  <c r="J34" i="2"/>
  <c r="AW55" i="1"/>
  <c r="F37" i="2"/>
  <c r="BD55" i="1"/>
  <c r="F35" i="4"/>
  <c r="BB57" i="1"/>
  <c r="F35" i="6"/>
  <c r="BB59" i="1"/>
  <c r="F34" i="5"/>
  <c r="BA58" i="1"/>
  <c r="F36" i="3"/>
  <c r="BC56" i="1"/>
  <c r="F36" i="5"/>
  <c r="BC58" i="1"/>
  <c r="F35" i="5"/>
  <c r="BB58" i="1"/>
  <c r="J34" i="3"/>
  <c r="AW56" i="1"/>
  <c r="J34" i="4"/>
  <c r="AW57" i="1"/>
  <c r="F37" i="6"/>
  <c r="BD59" i="1"/>
  <c r="J34" i="6"/>
  <c r="AW59" i="1"/>
  <c r="F36" i="2"/>
  <c r="BC55" i="1"/>
  <c r="F37" i="4"/>
  <c r="BD57" i="1"/>
  <c r="F37" i="3"/>
  <c r="BD56" i="1"/>
  <c r="F35" i="3"/>
  <c r="BB56" i="1"/>
  <c r="F37" i="5"/>
  <c r="BD58" i="1"/>
  <c r="F36" i="6"/>
  <c r="BC59" i="1"/>
  <c r="R90" i="6" l="1"/>
  <c r="T91" i="3"/>
  <c r="T90" i="3"/>
  <c r="R91" i="3"/>
  <c r="R90" i="3"/>
  <c r="P90" i="6"/>
  <c r="AU59" i="1"/>
  <c r="T90" i="6"/>
  <c r="BK91" i="3"/>
  <c r="J91" i="3"/>
  <c r="J60" i="3"/>
  <c r="P85" i="2"/>
  <c r="P84" i="2"/>
  <c r="AU55" i="1"/>
  <c r="AG58" i="1"/>
  <c r="BK90" i="6"/>
  <c r="J90" i="6"/>
  <c r="J59" i="6"/>
  <c r="BK84" i="2"/>
  <c r="J84" i="2"/>
  <c r="J33" i="2"/>
  <c r="AV55" i="1"/>
  <c r="AT55" i="1"/>
  <c r="J33" i="5"/>
  <c r="AV58" i="1"/>
  <c r="AT58" i="1"/>
  <c r="AN58" i="1"/>
  <c r="F33" i="2"/>
  <c r="AZ55" i="1"/>
  <c r="F33" i="3"/>
  <c r="AZ56" i="1"/>
  <c r="J33" i="6"/>
  <c r="AV59" i="1"/>
  <c r="AT59" i="1"/>
  <c r="F33" i="4"/>
  <c r="AZ57" i="1"/>
  <c r="F33" i="5"/>
  <c r="AZ58" i="1"/>
  <c r="BD54" i="1"/>
  <c r="W33" i="1"/>
  <c r="F33" i="6"/>
  <c r="AZ59" i="1"/>
  <c r="BC54" i="1"/>
  <c r="AY54" i="1"/>
  <c r="J33" i="4"/>
  <c r="AV57" i="1"/>
  <c r="AT57" i="1"/>
  <c r="J33" i="3"/>
  <c r="AV56" i="1"/>
  <c r="AT56" i="1"/>
  <c r="J30" i="2"/>
  <c r="AG55" i="1"/>
  <c r="J30" i="4"/>
  <c r="AG57" i="1"/>
  <c r="BB54" i="1"/>
  <c r="AX54" i="1"/>
  <c r="BA54" i="1"/>
  <c r="AW54" i="1"/>
  <c r="AK30" i="1"/>
  <c r="BK90" i="3" l="1"/>
  <c r="J90" i="3"/>
  <c r="J59" i="3"/>
  <c r="AN57" i="1"/>
  <c r="J39" i="5"/>
  <c r="J39" i="4"/>
  <c r="AN55" i="1"/>
  <c r="J59" i="2"/>
  <c r="J39" i="2"/>
  <c r="AU54" i="1"/>
  <c r="AZ54" i="1"/>
  <c r="W29" i="1"/>
  <c r="J30" i="6"/>
  <c r="AG59" i="1"/>
  <c r="W32" i="1"/>
  <c r="W30" i="1"/>
  <c r="W31" i="1"/>
  <c r="J39" i="6" l="1"/>
  <c r="AN59" i="1"/>
  <c r="J30" i="3"/>
  <c r="AG56" i="1"/>
  <c r="AN56" i="1"/>
  <c r="AV54" i="1"/>
  <c r="AK29" i="1"/>
  <c r="J39" i="3" l="1"/>
  <c r="AG54" i="1"/>
  <c r="AK26" i="1"/>
  <c r="AT54" i="1"/>
  <c r="AN54" i="1" l="1"/>
  <c r="AK35" i="1"/>
</calcChain>
</file>

<file path=xl/sharedStrings.xml><?xml version="1.0" encoding="utf-8"?>
<sst xmlns="http://schemas.openxmlformats.org/spreadsheetml/2006/main" count="8810" uniqueCount="1567">
  <si>
    <t>Export Komplet</t>
  </si>
  <si>
    <t>VZ</t>
  </si>
  <si>
    <t>2.0</t>
  </si>
  <si>
    <t/>
  </si>
  <si>
    <t>False</t>
  </si>
  <si>
    <t>{4b9fd134-0c8f-483d-9698-1bfb24179768}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</si>
  <si>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</si>
  <si>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</si>
  <si>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</si>
  <si>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</si>
  <si>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</si>
  <si>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</si>
  <si>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</si>
  <si>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</si>
  <si>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</si>
  <si>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30-1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</si>
  <si>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</si>
  <si>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</si>
  <si>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Polní cesta C31</t>
  </si>
  <si>
    <t>KSO:</t>
  </si>
  <si>
    <t>CC-CZ:</t>
  </si>
  <si>
    <t>Místo:</t>
  </si>
  <si>
    <t>Těšany</t>
  </si>
  <si>
    <t>Datum:</t>
  </si>
  <si>
    <t>23. 5. 2025</t>
  </si>
  <si>
    <t>Zadavatel:</t>
  </si>
  <si>
    <t>IČ:</t>
  </si>
  <si>
    <t>Obec Těšany</t>
  </si>
  <si>
    <t>DIČ:</t>
  </si>
  <si>
    <t>Účastník:</t>
  </si>
  <si>
    <t>Vyplň údaj</t>
  </si>
  <si>
    <t>Projektant:</t>
  </si>
  <si>
    <t>27685837</t>
  </si>
  <si>
    <t>EUROTRACE s.r.o.</t>
  </si>
  <si>
    <t>CZ27685837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</si>
  <si>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</si>
  <si>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</si>
  <si>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</si>
  <si>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</si>
  <si>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</si>
  <si>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</si>
  <si>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</si>
  <si>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</si>
  <si>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</si>
  <si>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</si>
  <si>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</si>
  <si>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</si>
  <si>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</si>
  <si>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</si>
  <si>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</si>
  <si>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</si>
  <si>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</si>
  <si>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</si>
  <si>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</si>
  <si>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</si>
  <si>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</si>
  <si>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</si>
  <si>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</si>
  <si>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</si>
  <si>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</si>
  <si>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</si>
  <si>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</si>
  <si>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</si>
  <si>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</si>
  <si>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</si>
  <si>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</si>
  <si>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</si>
  <si>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</si>
  <si>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</si>
  <si>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</si>
  <si>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</si>
  <si>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</si>
  <si>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</si>
  <si>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</si>
  <si>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</si>
  <si>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</si>
  <si>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</si>
  <si>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</si>
  <si>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000</t>
  </si>
  <si>
    <t>Vedlejší rozpočtové náklady</t>
  </si>
  <si>
    <t>STA</t>
  </si>
  <si>
    <t>1</t>
  </si>
  <si>
    <t>{e8f95ff3-aa9f-43b6-a8da-f2f987489b34}</t>
  </si>
  <si>
    <t>2</t>
  </si>
  <si>
    <t>102a</t>
  </si>
  <si>
    <t>{25a56196-addc-4d3d-a48e-5550ba1dbe9d}</t>
  </si>
  <si>
    <t>102b</t>
  </si>
  <si>
    <t>Úprava polních cest v místech napojení</t>
  </si>
  <si>
    <t>{1ad04d1f-a3fd-4f96-acde-690c06f01891}</t>
  </si>
  <si>
    <t>SO 202.1</t>
  </si>
  <si>
    <t>Mostek M5 - část demolice</t>
  </si>
  <si>
    <t>{c54cae23-7074-4c9b-b115-0adc2a3bc132}</t>
  </si>
  <si>
    <t>821 11</t>
  </si>
  <si>
    <t>SO 202.2</t>
  </si>
  <si>
    <t>Mostek M5 - výstavba mostu</t>
  </si>
  <si>
    <t>{942de794-0fb6-4991-879e-fa81d193e491}</t>
  </si>
  <si>
    <t>KRYCÍ LIST SOUPISU PRACÍ</t>
  </si>
  <si>
    <t>Objekt:</t>
  </si>
  <si>
    <t>000 - Vedlejší rozpočtové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</si>
  <si>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</si>
  <si>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</si>
  <si>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</si>
  <si>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</si>
  <si>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</si>
  <si>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</si>
  <si>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</si>
  <si>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</si>
  <si>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</si>
  <si>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</si>
  <si>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</si>
  <si>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</si>
  <si>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</si>
  <si>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</si>
  <si>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</si>
  <si>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</si>
  <si>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</si>
  <si>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</si>
  <si>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</si>
  <si>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</si>
  <si>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</si>
  <si>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</si>
  <si>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</si>
  <si>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5</t>
  </si>
  <si>
    <t>ROZPOCET</t>
  </si>
  <si>
    <t>VRN1</t>
  </si>
  <si>
    <t>Průzkumné, geodetické a projektové práce</t>
  </si>
  <si>
    <t>K</t>
  </si>
  <si>
    <t>011314000</t>
  </si>
  <si>
    <t>Archeologický dohled</t>
  </si>
  <si>
    <t>kpl</t>
  </si>
  <si>
    <t>CS ÚRS 2025 01</t>
  </si>
  <si>
    <t>1024</t>
  </si>
  <si>
    <t>752275544</t>
  </si>
  <si>
    <t>Online PSC</t>
  </si>
  <si>
    <t>https://podminky.urs.cz/item/CS_URS_2025_01/011314000</t>
  </si>
  <si>
    <t>012164000</t>
  </si>
  <si>
    <t>Vytyčení a zaměření inženýrských sítí</t>
  </si>
  <si>
    <t>1553227065</t>
  </si>
  <si>
    <t>https://podminky.urs.cz/item/CS_URS_2025_01/012164000</t>
  </si>
  <si>
    <t>VV</t>
  </si>
  <si>
    <t>"vytyčení a ochrana inženýrských sítí v obvodu stavby"</t>
  </si>
  <si>
    <t>"Zajištění všech nezbytných opatření, jimiž bude předejito porušení jakékoliv inženýrské sítě během výstavby"</t>
  </si>
  <si>
    <t>"aktualizace vyjádření k existenci sítí, jejich vytýčení, označení stávajících inženýrských sítí a zařízení v obvodu staveniště."</t>
  </si>
  <si>
    <t>"Doklady o vytýčení, včetně zaměření, budou před zahájením stavebních prací předány objednateli v tištěné, příp. digitální formě."</t>
  </si>
  <si>
    <t>"Dále respektování ochranných pásem inženýrských sítí dle příslušných norem a vyhlášek a údajů jejich majetkových správců; "</t>
  </si>
  <si>
    <t>"provedení potřebného vypínání vzdušných el. vedení při práci pod nimi,"</t>
  </si>
  <si>
    <t>"zajištění výluk a náhradního zásobování, související s realizací a propojením inženýrských sítí"1</t>
  </si>
  <si>
    <t>3</t>
  </si>
  <si>
    <t>011002000</t>
  </si>
  <si>
    <t>Průzkumné práce</t>
  </si>
  <si>
    <t>kus</t>
  </si>
  <si>
    <t>CS ÚRS 2023 01</t>
  </si>
  <si>
    <t>2015602247</t>
  </si>
  <si>
    <t>https://podminky.urs.cz/item/CS_URS_2023_01/011002000</t>
  </si>
  <si>
    <t>"Náklady pro provedení ručně kopaných sond pro ověření hlouby uložení inženýrských sítí v místech křížení"10</t>
  </si>
  <si>
    <t>4</t>
  </si>
  <si>
    <t>012203000</t>
  </si>
  <si>
    <t>Zeměměřičské práce před výstavbou</t>
  </si>
  <si>
    <t>-1588440442</t>
  </si>
  <si>
    <t>https://podminky.urs.cz/item/CS_URS_2025_01/012203000</t>
  </si>
  <si>
    <t>" Vytyčení podrobných bodů směrového a výškového řešení jednotlivých SO"1</t>
  </si>
  <si>
    <t>012414000</t>
  </si>
  <si>
    <t>Geometrický plán</t>
  </si>
  <si>
    <t>1851452101</t>
  </si>
  <si>
    <t>https://podminky.urs.cz/item/CS_URS_2025_01/012414000</t>
  </si>
  <si>
    <t>" Vyhotovení geometrikého oddělovacího plánu "1</t>
  </si>
  <si>
    <t>6</t>
  </si>
  <si>
    <t>012444000</t>
  </si>
  <si>
    <t>Geodetické měření skutečného provedení stavby</t>
  </si>
  <si>
    <t>74550333</t>
  </si>
  <si>
    <t>https://podminky.urs.cz/item/CS_URS_2025_01/012444000</t>
  </si>
  <si>
    <t>"Geodetické zaměření skutečného stavu stavby, 4 paré +2 v elektronické formě"1</t>
  </si>
  <si>
    <t>7</t>
  </si>
  <si>
    <t>013002000</t>
  </si>
  <si>
    <t>Dokumentace - havarijní a povodňová plán</t>
  </si>
  <si>
    <t>-459232330</t>
  </si>
  <si>
    <t>https://podminky.urs.cz/item/CS_URS_2025_01/013002000</t>
  </si>
  <si>
    <t>"Dokumentace  - vyhotovení havarijního a povodňového plánu"1</t>
  </si>
  <si>
    <t>8</t>
  </si>
  <si>
    <t>01300200R</t>
  </si>
  <si>
    <t>Dokumentace - mostní list</t>
  </si>
  <si>
    <t>113805458</t>
  </si>
  <si>
    <t>"Dokumentace  - vyhotovení mostního listu"1</t>
  </si>
  <si>
    <t>9</t>
  </si>
  <si>
    <t>013254000</t>
  </si>
  <si>
    <t>Dokumentace skutečného provedení stavby</t>
  </si>
  <si>
    <t>849643127</t>
  </si>
  <si>
    <t>https://podminky.urs.cz/item/CS_URS_2025_01/013254000</t>
  </si>
  <si>
    <t>"Dokumentace skutečného provedení stavby DSPS: 4 paré + 2 v elektronické formě."</t>
  </si>
  <si>
    <t>"V položce je zahrnuto  zpracování DMT a odsouhlasení příslušným správcem DMT"1</t>
  </si>
  <si>
    <t>10</t>
  </si>
  <si>
    <t>01329400R1</t>
  </si>
  <si>
    <t>Dodavatelská a výrobně technická dokumentace</t>
  </si>
  <si>
    <t>-1586733910</t>
  </si>
  <si>
    <t>"Vypracování realizační dodavatelské a výrobně-technické dokumentace stavby mostu, 4 paré + 2x v el.podobě"1</t>
  </si>
  <si>
    <t>VRN3</t>
  </si>
  <si>
    <t>Zařízení staveniště</t>
  </si>
  <si>
    <t>11</t>
  </si>
  <si>
    <t>030001000</t>
  </si>
  <si>
    <t>-1003899027</t>
  </si>
  <si>
    <t>https://podminky.urs.cz/item/CS_URS_2025_01/030001000</t>
  </si>
  <si>
    <t>"Položka zahrnuje veškeré náklady na zřízení a odstranění staveniště včetně případných staveništních přípojek inženýrských sítí v režii dodavatele"1</t>
  </si>
  <si>
    <t>034503000</t>
  </si>
  <si>
    <t>Informační tabule na staveništi</t>
  </si>
  <si>
    <t>…</t>
  </si>
  <si>
    <t>-44170297</t>
  </si>
  <si>
    <t>https://podminky.urs.cz/item/CS_URS_2025_01/034503000</t>
  </si>
  <si>
    <t>"Náklady spojené s povinnou publicitou zahrnují: náklady na propagační tabule -trvalé."</t>
  </si>
  <si>
    <t xml:space="preserve">"D+M 2ks informačních tabulí stavby o velikosti A3 s uvedením údajů o stavbě, investorovi, dotačním titulu, dodavateli, projektantovi" </t>
  </si>
  <si>
    <t>" stavebním dozoru, ceně a termínu výstavby"</t>
  </si>
  <si>
    <t>" Tabule bude provedena z nosného AL podkladního plechu s AL rámem + nalepovací fólie z PVC s potiskem"</t>
  </si>
  <si>
    <t>" Součástí každé tabule bude AL sloupek výšky 2.5m včetně kotvícího materiálu,osazení provedeno do monolitického (prefabrik.) základu z betonu C25/30"</t>
  </si>
  <si>
    <t>" Veškerý materiál bude voděodolný"</t>
  </si>
  <si>
    <t>"Cena včetně grafického zpracování a potisku."2</t>
  </si>
  <si>
    <t>13</t>
  </si>
  <si>
    <t>034503000R1</t>
  </si>
  <si>
    <t>21902904</t>
  </si>
  <si>
    <t xml:space="preserve">"Náklady spojené s D+M informační tabule BOZP" </t>
  </si>
  <si>
    <t>"V provedení z nalepovací fólie z PVC s potiskem, bez nosné konstrukce, dodavatel zajistí pouze vyvěšení"1</t>
  </si>
  <si>
    <t>VRN4</t>
  </si>
  <si>
    <t>Inženýrská činnost</t>
  </si>
  <si>
    <t>14</t>
  </si>
  <si>
    <t>041414000</t>
  </si>
  <si>
    <t>Plán BOZP</t>
  </si>
  <si>
    <t>-416035516</t>
  </si>
  <si>
    <t>https://podminky.urs.cz/item/CS_URS_2025_01/041414000</t>
  </si>
  <si>
    <t>" Náklady spojené s vyhotovením plánu BOZP a harmonogramu stavebních prací"1</t>
  </si>
  <si>
    <t>15</t>
  </si>
  <si>
    <t>041903000</t>
  </si>
  <si>
    <t>Dozor jiné osoby - geotechnický dozor</t>
  </si>
  <si>
    <t>-481163868</t>
  </si>
  <si>
    <t>https://podminky.urs.cz/item/CS_URS_2025_01/041903000</t>
  </si>
  <si>
    <t>" Náklady spojené s dozorem geotechnika v průběhu provádění zemních prací"1</t>
  </si>
  <si>
    <t>16</t>
  </si>
  <si>
    <t>04315400R</t>
  </si>
  <si>
    <t>Zkoušky kompletní pro realizaci stavby</t>
  </si>
  <si>
    <t>-1397857110</t>
  </si>
  <si>
    <t>"Náklady zhotovitele související s prováděním zkoušek a revizí předepsaných technickými normami, provozovateli skládek, které jsou pro "</t>
  </si>
  <si>
    <t>"provedení díla nezbytné."</t>
  </si>
  <si>
    <t>"Mimo jiné statická zkouška míry zhutnění (zemní pláň, parapláň, podklady,  zásypy) po 100 m, kontroly, rozbory"</t>
  </si>
  <si>
    <t>"laboratorní stanovení receptury pro zvýšení únosnosti podloží, jádrové vrty pro ověření provedené skladby konstruklčních vrstev 3ks"</t>
  </si>
  <si>
    <t>"Náklady zhotovitele, související s prováděním zkoušek betonu. 3 zkoušky pevnosti, mrazuvzdornosti a průsaku vody (voděodolnosti)." 1</t>
  </si>
  <si>
    <t>17</t>
  </si>
  <si>
    <t>04319400R</t>
  </si>
  <si>
    <t>Zkoušky - Rozbor asfaltu a stanovení obsahu dehtu (PAU)</t>
  </si>
  <si>
    <t>594154936</t>
  </si>
  <si>
    <t>"Rozbor asfaltové směsi a případné stanovení obsahu dehtu (PAU) - pro demolici části stávající účelové asfaltové komunikace  o výměře 17m2"1</t>
  </si>
  <si>
    <t>18</t>
  </si>
  <si>
    <t>043194003</t>
  </si>
  <si>
    <t>Ostatní zkoušky - hlavní prohlídka mostu</t>
  </si>
  <si>
    <t>1119897419</t>
  </si>
  <si>
    <t>"Provedení první hlavní prohlídky mostu včetně vyhotovení protokolu"1</t>
  </si>
  <si>
    <t>19</t>
  </si>
  <si>
    <t>049203000</t>
  </si>
  <si>
    <t>Náklady stanovené zvláštními předpisy</t>
  </si>
  <si>
    <t>-636995105</t>
  </si>
  <si>
    <t>https://podminky.urs.cz/item/CS_URS_2025_01/049203000</t>
  </si>
  <si>
    <t>"Náklady spojené s návrhem, projednáním a vyřízením stanovení trvalého dopravního značení příslušným správním orgánem"</t>
  </si>
  <si>
    <t>"žádost o stanovení DZ bude podána dodavatem stavby bezprostředně po předání staveniště!"  1</t>
  </si>
  <si>
    <t>VRN7</t>
  </si>
  <si>
    <t>Provozní vlivy</t>
  </si>
  <si>
    <t>20</t>
  </si>
  <si>
    <t>072203000</t>
  </si>
  <si>
    <t>Silniční provoz - zajištění DIO (dopravní značení)</t>
  </si>
  <si>
    <t>-544870085</t>
  </si>
  <si>
    <t>https://podminky.urs.cz/item/CS_URS_2025_01/072203000</t>
  </si>
  <si>
    <t>" Návrh a projednání provizorního dopravního značení (DZ) po dobu výstavby včetně vyřízení ZUK a stanovení místní úpravy DZ,"</t>
  </si>
  <si>
    <t>"+ dodávka a montáž provizorního dopravního značení po dobu výstavby dle podmínek ZUK"1</t>
  </si>
  <si>
    <t>102a - Polní cesta C31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</si>
  <si>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</si>
  <si>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</si>
  <si>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</si>
  <si>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</si>
  <si>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</si>
  <si>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</si>
  <si>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</si>
  <si>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</si>
  <si>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</si>
  <si>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</si>
  <si>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46-M - Zemní práce při extr.mont.pracích</t>
  </si>
  <si>
    <t>HSV</t>
  </si>
  <si>
    <t>Práce a dodávky HSV</t>
  </si>
  <si>
    <t>Zemní práce</t>
  </si>
  <si>
    <t>111251103</t>
  </si>
  <si>
    <t>Odstranění křovin a stromů s odstraněním kořenů strojně průměru kmene do 100 mm v rovině nebo ve svahu sklonu terénu do 1:5, při celkové ploše přes 500 m2</t>
  </si>
  <si>
    <t>m2</t>
  </si>
  <si>
    <t>1573014616</t>
  </si>
  <si>
    <t>https://podminky.urs.cz/item/CS_URS_2025_01/111251103</t>
  </si>
  <si>
    <t>" Náklady spojené s odstraněním keřů a náletové zeleně včetně odvozu, uložení a poplatků za skládku"725</t>
  </si>
  <si>
    <t>113107162</t>
  </si>
  <si>
    <t>Odstranění podkladů nebo krytů strojně plochy jednotlivě přes 50 m2 do 200 m2 s přemístěním hmot na skládku na vzdálenost do 20 m nebo s naložením na dopravní prostředek z kameniva hrubého drceného, o tl. vrstvy přes 100 do 200 mm</t>
  </si>
  <si>
    <t>580174387</t>
  </si>
  <si>
    <t>https://podminky.urs.cz/item/CS_URS_2025_01/113107162</t>
  </si>
  <si>
    <t>"Odstranění podkladní vrstvy ze štěrkodrti tl. 150mm pro cementobetonovou vozovku"130</t>
  </si>
  <si>
    <t>113107176</t>
  </si>
  <si>
    <t>Odstranění podkladů nebo krytů strojně plochy jednotlivě přes 50 m2 do 200 m2 s přemístěním hmot na skládku na vzdálenost do 20 m nebo s naložením na dopravní prostředek z betonu vyztuženého sítěmi, o tl. vrstvy přes 100 do 150 mm</t>
  </si>
  <si>
    <t>311403196</t>
  </si>
  <si>
    <t>https://podminky.urs.cz/item/CS_URS_2025_01/113107176</t>
  </si>
  <si>
    <t>"Odstranění krytu cementobetonové vozovky tl. 150mm"130</t>
  </si>
  <si>
    <t>113107322</t>
  </si>
  <si>
    <t>Odstranění podkladů nebo krytů strojně plochy jednotlivě do 50 m2 s přemístěním hmot na skládku na vzdálenost do 3 m nebo s naložením na dopravní prostředek z kameniva hrubého drceného, o tl. vrstvy přes 100 do 200 mm</t>
  </si>
  <si>
    <t>-1146469108</t>
  </si>
  <si>
    <t>https://podminky.urs.cz/item/CS_URS_2025_01/113107322</t>
  </si>
  <si>
    <t>"odstranění lože ze ŠD z asfaltobet. vozovky"17</t>
  </si>
  <si>
    <t>113107343</t>
  </si>
  <si>
    <t>Odstranění podkladů nebo krytů strojně plochy jednotlivě do 50 m2 s přemístěním hmot na skládku na vzdálenost do 3 m nebo s naložením na dopravní prostředek živičných, o tl. vrstvy přes 100 do 150 mm</t>
  </si>
  <si>
    <t>2079181389</t>
  </si>
  <si>
    <t>https://podminky.urs.cz/item/CS_URS_2025_01/113107343</t>
  </si>
  <si>
    <t>"odstranění krytu z asfaltobetonu tl. 150mm v místě napojení polní cesty"17</t>
  </si>
  <si>
    <t>113202111</t>
  </si>
  <si>
    <t>Vytrhání obrub s vybouráním lože, s přemístěním hmot na skládku na vzdálenost do 3 m nebo s naložením na dopravní prostředek z krajníků nebo obrubníků stojatých</t>
  </si>
  <si>
    <t>m</t>
  </si>
  <si>
    <t>-1880626162</t>
  </si>
  <si>
    <t>https://podminky.urs.cz/item/CS_URS_2025_01/113202111</t>
  </si>
  <si>
    <t>"vytrhání obrub "70</t>
  </si>
  <si>
    <t>121151125</t>
  </si>
  <si>
    <t>Sejmutí ornice strojně při souvislé ploše přes 500 m2, tl. vrstvy přes 250 do 300 mm</t>
  </si>
  <si>
    <t>-1485162660</t>
  </si>
  <si>
    <t>https://podminky.urs.cz/item/CS_URS_2025_01/121151125</t>
  </si>
  <si>
    <t>"sejmutí ornice tl. 300mm"5177</t>
  </si>
  <si>
    <t>122251104</t>
  </si>
  <si>
    <t>Odkopávky a prokopávky nezapažené strojně v hornině třídy těžitelnosti I skupiny 3 přes 100 do 500 m3</t>
  </si>
  <si>
    <t>m3</t>
  </si>
  <si>
    <t>265171820</t>
  </si>
  <si>
    <t>https://podminky.urs.cz/item/CS_URS_2025_01/122251104</t>
  </si>
  <si>
    <t>"Výkopy do úrovně pláně"443</t>
  </si>
  <si>
    <t>132254201</t>
  </si>
  <si>
    <t>Hloubení zapažených rýh šířky přes 800 do 2 000 mm strojně s urovnáním dna do předepsaného profilu a spádu v hornině třídy těžitelnosti I skupiny 3 do 20 m3</t>
  </si>
  <si>
    <t>-1216764602</t>
  </si>
  <si>
    <t>https://podminky.urs.cz/item/CS_URS_2025_01/132254201</t>
  </si>
  <si>
    <t>"Výkopy pro sanaci vodovodního řadu v místě křížení s polní cestou"(13)*1,1*1,05</t>
  </si>
  <si>
    <t>151101101</t>
  </si>
  <si>
    <t>Zřízení pažení a rozepření stěn rýh pro podzemní vedení příložné pro jakoukoliv mezerovitost, hloubky do 2 m</t>
  </si>
  <si>
    <t>1569838769</t>
  </si>
  <si>
    <t>https://podminky.urs.cz/item/CS_URS_2025_01/151101101</t>
  </si>
  <si>
    <t>"Zřízení pažení pro sanaci vodovodního řadu v místě křížení s polní cestou"(13)*1,7*2</t>
  </si>
  <si>
    <t>151101111</t>
  </si>
  <si>
    <t>Odstranění pažení a rozepření stěn rýh pro podzemní vedení s uložením materiálu na vzdálenost do 3 m od kraje výkopu příložné, hloubky do 2 m</t>
  </si>
  <si>
    <t>-1180736488</t>
  </si>
  <si>
    <t>https://podminky.urs.cz/item/CS_URS_2025_01/151101111</t>
  </si>
  <si>
    <t>"Odstranění pažení pro sanaci vodovodního řadu v místě křížení s polní cestou"(13)*1,7*2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</si>
  <si>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</si>
  <si>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</si>
  <si>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449670078</t>
  </si>
  <si>
    <t>https://podminky.urs.cz/item/CS_URS_2025_01/162351103</t>
  </si>
  <si>
    <t>"odvoz ornice z odhumusování na okolní pozemky do 500m"5177*0,3-2362*0,15</t>
  </si>
  <si>
    <t>"odvoz a dovoz zeminy z mezideponie pro zpětné použití na násypy a dosypávku krajnic a dovoz ornice pro ohumusování"443+39+404+(2362*0,15)*2</t>
  </si>
  <si>
    <t>Součet</t>
  </si>
  <si>
    <t>167151101</t>
  </si>
  <si>
    <t>Nakládání, skládání a překládání neulehlého výkopku nebo sypaniny strojně nakládání, množství do 100 m3, z horniny třídy těžitelnosti I, skupiny 1 až 3</t>
  </si>
  <si>
    <t>582982542</t>
  </si>
  <si>
    <t>https://podminky.urs.cz/item/CS_URS_2025_01/167151101</t>
  </si>
  <si>
    <t>"zemina na dosypávku krajnic"404</t>
  </si>
  <si>
    <t>"zemina do násypů zpětně"39</t>
  </si>
  <si>
    <t>"ornice pro ohumusování"2362*0,15</t>
  </si>
  <si>
    <t>171151131</t>
  </si>
  <si>
    <t>Uložení sypanin do násypů strojně s rozprostřením sypaniny ve vrstvách a s hrubým urovnáním zhutněných z hornin nesoudržných a soudržných střídavě ukládaných</t>
  </si>
  <si>
    <t>1651717266</t>
  </si>
  <si>
    <t>https://podminky.urs.cz/item/CS_URS_2025_01/171151131</t>
  </si>
  <si>
    <t>"Provedení násypů pod tělesem cesty ze zeminy z výkopů"39</t>
  </si>
  <si>
    <t>171152111R</t>
  </si>
  <si>
    <t>Uložení sypaniny do zhutněných násypů pro silnice, dálnice a letiště s rozprostřením sypaniny ve vrstvách, s hrubým urovnáním a uzavřením povrchu násypu z hornin nesoudržných sypkých v aktivní zóně</t>
  </si>
  <si>
    <t>-1839762905</t>
  </si>
  <si>
    <t>"Náklady spojené s provedením násypu pod tělesem cesty včetně nákupu a dovozu vhodné zeminy pro použití v aktivní zóně"396</t>
  </si>
  <si>
    <t>174151101</t>
  </si>
  <si>
    <t>Zásyp sypaninou z jakékoliv horniny strojně s uložením výkopku ve vrstvách se zhutněním jam, šachet, rýh nebo kolem objektů v těchto vykopávkách</t>
  </si>
  <si>
    <t>-1158989344</t>
  </si>
  <si>
    <t>https://podminky.urs.cz/item/CS_URS_2025_01/174151101</t>
  </si>
  <si>
    <t>" Zásyp rýhy (výměna podloží),nahrazení betonovým recyklátem fr. 0/63, sanace vodovodního řadu, vedení NN a sdělovací vedení pro objekt ČOV"</t>
  </si>
  <si>
    <t>1,1*0,5*(13)+0,5*0,7*36*2 +11*1,73*0,22+2</t>
  </si>
  <si>
    <t>M</t>
  </si>
  <si>
    <t>58981144</t>
  </si>
  <si>
    <t>recyklát betonový frakce 32/63</t>
  </si>
  <si>
    <t>t</t>
  </si>
  <si>
    <t>-381532877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</si>
  <si>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</si>
  <si>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</si>
  <si>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1423322706</t>
  </si>
  <si>
    <t>https://podminky.urs.cz/item/CS_URS_2023_01/175151101</t>
  </si>
  <si>
    <t>" Obsyp pro sanaci vodovodního potrubí ze ŠP fr. 0/8 300mm nad temeno trouby"1,1*0,4*(13)*1,05</t>
  </si>
  <si>
    <t>58337303</t>
  </si>
  <si>
    <t>štěrkopísek frakce 0/8</t>
  </si>
  <si>
    <t>1551277616</t>
  </si>
  <si>
    <t>6,006*2 'Přepočtené koeficientem množství</t>
  </si>
  <si>
    <t>181351113</t>
  </si>
  <si>
    <t>Rozprostření a urovnání ornice v rovině nebo ve svahu sklonu do 1:5 strojně při souvislé ploše přes 500 m2, tl. vrstvy do 200 mm</t>
  </si>
  <si>
    <t>2039114225</t>
  </si>
  <si>
    <t>https://podminky.urs.cz/item/CS_URS_2025_01/181351113</t>
  </si>
  <si>
    <t>"Rozprostření ornice z odhumusování (odpočet zpětného ohumusování) na okolní pozemky do vzd. 500m v tl. 200mm"(5177*0,3-2362*0,15)/0,2</t>
  </si>
  <si>
    <t>897686341</t>
  </si>
  <si>
    <t>"Ohumusování doprovodných ploch po výstavbě cesty tl. 150mm"2362</t>
  </si>
  <si>
    <t>22</t>
  </si>
  <si>
    <t>181451131</t>
  </si>
  <si>
    <t>Založení trávníku na půdě předem připravené plochy přes 1000 m2 výsevem včetně utažení parkového v rovině nebo na svahu do 1:5</t>
  </si>
  <si>
    <t>737259304</t>
  </si>
  <si>
    <t>https://podminky.urs.cz/item/CS_URS_2025_01/181451131</t>
  </si>
  <si>
    <t>23</t>
  </si>
  <si>
    <t>00572410</t>
  </si>
  <si>
    <t>osivo směs travní parková</t>
  </si>
  <si>
    <t>kg</t>
  </si>
  <si>
    <t>1348860164</t>
  </si>
  <si>
    <t>2362*0,02 'Přepočtené koeficientem množství</t>
  </si>
  <si>
    <t>24</t>
  </si>
  <si>
    <t>181951111</t>
  </si>
  <si>
    <t>Úprava pláně vyrovnáním výškových rozdílů strojně v hornině třídy těžitelnosti I, skupiny 1 až 3 bez zhutnění</t>
  </si>
  <si>
    <t>1277015849</t>
  </si>
  <si>
    <t>https://podminky.urs.cz/item/CS_URS_2025_01/181951111</t>
  </si>
  <si>
    <t>25</t>
  </si>
  <si>
    <t>181951112</t>
  </si>
  <si>
    <t>Úprava pláně vyrovnáním výškových rozdílů strojně v hornině třídy těžitelnosti I, skupiny 1 až 3 se zhutněním</t>
  </si>
  <si>
    <t>2133873465</t>
  </si>
  <si>
    <t>https://podminky.urs.cz/item/CS_URS_2025_01/181951112</t>
  </si>
  <si>
    <t>26</t>
  </si>
  <si>
    <t>185804312</t>
  </si>
  <si>
    <t>Zalití rostlin vodou plochy záhonů jednotlivě přes 20 m2</t>
  </si>
  <si>
    <t>1710983320</t>
  </si>
  <si>
    <t>https://podminky.urs.cz/item/CS_URS_2025_01/185804312</t>
  </si>
  <si>
    <t>"zalití osetých ploch,3x po dobu výstavby,spotřeba 15l/m2"2362*0,015*3</t>
  </si>
  <si>
    <t>27</t>
  </si>
  <si>
    <t>185851121</t>
  </si>
  <si>
    <t>Dovoz vody pro zálivku rostlin na vzdálenost do 1000 m</t>
  </si>
  <si>
    <t>-1236238234</t>
  </si>
  <si>
    <t>https://podminky.urs.cz/item/CS_URS_2025_01/185851121</t>
  </si>
  <si>
    <t>106,290</t>
  </si>
  <si>
    <t>Zakládání</t>
  </si>
  <si>
    <t>28</t>
  </si>
  <si>
    <t>212532111</t>
  </si>
  <si>
    <t>Lože pro trativody z kameniva hrubého drceného</t>
  </si>
  <si>
    <t>424650630</t>
  </si>
  <si>
    <t>https://podminky.urs.cz/item/CS_URS_2025_01/212532111</t>
  </si>
  <si>
    <t>"Náklady spojené s provedením lože a obsypu ze štěrkodrti fr. 8/16 pro trativod DN100"837*0,25</t>
  </si>
  <si>
    <t>29</t>
  </si>
  <si>
    <t>212755214</t>
  </si>
  <si>
    <t>Trativody bez lože z drenážních trubek plastových flexibilních D 100 mm</t>
  </si>
  <si>
    <t>958915762</t>
  </si>
  <si>
    <t>https://podminky.urs.cz/item/CS_URS_2023_01/212755214</t>
  </si>
  <si>
    <t>30</t>
  </si>
  <si>
    <t>291211111</t>
  </si>
  <si>
    <t>Zřízení zpevněné plochy ze silničních panelů osazených do lože tl. 50 mm z kameniva</t>
  </si>
  <si>
    <t>-1681450811</t>
  </si>
  <si>
    <t>https://podminky.urs.cz/item/CS_URS_2025_01/291211111</t>
  </si>
  <si>
    <t>"D+M silnčních panelů pr ochranu stávajícího VTL  plynovodu v místě křížení s polní cestou"24</t>
  </si>
  <si>
    <t>31</t>
  </si>
  <si>
    <t>59381338</t>
  </si>
  <si>
    <t>panel silniční 3,00x2,00x0,215m</t>
  </si>
  <si>
    <t>-1687252209</t>
  </si>
  <si>
    <t>Vodorovné konstrukce</t>
  </si>
  <si>
    <t>32</t>
  </si>
  <si>
    <t>451573111</t>
  </si>
  <si>
    <t>Lože pod potrubí, stoky a drobné objekty v otevřeném výkopu z písku a štěrkopísku do 63 mm</t>
  </si>
  <si>
    <t>-495378806</t>
  </si>
  <si>
    <t>https://podminky.urs.cz/item/CS_URS_2025_01/451573111</t>
  </si>
  <si>
    <t>"Zřízení Lože pro sanaci vodovodního řadu v místě křížení s polní cestou"1,1*0,1*(13)</t>
  </si>
  <si>
    <t>33</t>
  </si>
  <si>
    <t>451577877</t>
  </si>
  <si>
    <t>Podklad nebo lože pod dlažbu (přídlažbu) v ploše vodorovné nebo ve sklonu do 1:5, tloušťky od 30 do 100 mm ze štěrkopísku</t>
  </si>
  <si>
    <t>-1602966660</t>
  </si>
  <si>
    <t>https://podminky.urs.cz/item/CS_URS_2025_01/451577877</t>
  </si>
  <si>
    <t xml:space="preserve">"D+M lože ze štěrkopísku tl. 100mm pro uložení silničních panelů pro ochranu VTL plynovodu v místě křížení"24 </t>
  </si>
  <si>
    <t>34</t>
  </si>
  <si>
    <t>452311121</t>
  </si>
  <si>
    <t>Podkladní a zajišťovací konstrukce z betonu prostého v otevřeném výkopu bez zvýšených nároků na prostředí desky pod potrubí, stoky a drobné objekty z betonu tř. C 8/10</t>
  </si>
  <si>
    <t>-1812904368</t>
  </si>
  <si>
    <t>https://podminky.urs.cz/item/CS_URS_2025_01/452311121</t>
  </si>
  <si>
    <t>"lože z betonu C8/10 pro trouby propustku"2</t>
  </si>
  <si>
    <t>Komunikace pozemní</t>
  </si>
  <si>
    <t>35</t>
  </si>
  <si>
    <t>561061121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</si>
  <si>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350 do 400 mm</t>
  </si>
  <si>
    <t>-1767601285</t>
  </si>
  <si>
    <t>https://podminky.urs.cz/item/CS_URS_2025_01/561061121</t>
  </si>
  <si>
    <t>" Stabilizace podloží tl. 400mm směsným pojivem, cementem nebo vápnem dle výsledků laboratorní receptury"4518</t>
  </si>
  <si>
    <t>36</t>
  </si>
  <si>
    <t>58591003R</t>
  </si>
  <si>
    <t>pojivo hydraulické pro stabilizaci zeminy 70% vápna</t>
  </si>
  <si>
    <t>1475414130</t>
  </si>
  <si>
    <t>"dodání směsného pojiva v objemovém množství min. 3% dle výsledků laboratorní receptury"4518*0,4*1,9*0,03</t>
  </si>
  <si>
    <t>37</t>
  </si>
  <si>
    <t>564851113</t>
  </si>
  <si>
    <t>Podklad ze štěrkodrti ŠD s rozprostřením a zhutněním plochy přes 100 m2, po zhutnění tl. 170 mm</t>
  </si>
  <si>
    <t>-290824759</t>
  </si>
  <si>
    <t>https://podminky.urs.cz/item/CS_URS_2025_01/564851113</t>
  </si>
  <si>
    <t>"vrstva ze štěrkodrti ŠDb fr. 0/63  tl. 170mm"3958</t>
  </si>
  <si>
    <t>38</t>
  </si>
  <si>
    <t>564861111</t>
  </si>
  <si>
    <t>Podklad ze štěrkodrti ŠD s rozprostřením a zhutněním plochy přes 100 m2, po zhutnění tl. 200 mm</t>
  </si>
  <si>
    <t>1002244846</t>
  </si>
  <si>
    <t>https://podminky.urs.cz/item/CS_URS_2025_01/564861111</t>
  </si>
  <si>
    <t>"vrstva ze štěrkodrti ŠDb fr. 0/63  tl. 200mm"4518</t>
  </si>
  <si>
    <t>39</t>
  </si>
  <si>
    <t>-662305441</t>
  </si>
  <si>
    <t>"doplnění vrstvy štěrkodrti ŠDb fr. 0/63 pro konstrukci"56/0,2</t>
  </si>
  <si>
    <t>40</t>
  </si>
  <si>
    <t>565155111</t>
  </si>
  <si>
    <t>Asfaltový beton vrstva podkladní ACP 16 (obalované kamenivo střednězrnné - OKS) s rozprostřením a zhutněním v pruhu šířky přes 1,5 do 3 m, po zhutnění tl. 70 mm</t>
  </si>
  <si>
    <t>-1462225606</t>
  </si>
  <si>
    <t>https://podminky.urs.cz/item/CS_URS_2025_01/565155111</t>
  </si>
  <si>
    <t>"vrstva ACP 16 tl. 70mm"3473</t>
  </si>
  <si>
    <t>41</t>
  </si>
  <si>
    <t>569831111</t>
  </si>
  <si>
    <t>Zpevnění krajnic nebo komunikací pro pěší s rozprostřením a zhutněním, po zhutnění štěrkodrtí tl. 100 mm</t>
  </si>
  <si>
    <t>-742952313</t>
  </si>
  <si>
    <t>https://podminky.urs.cz/item/CS_URS_2025_01/569831111</t>
  </si>
  <si>
    <t>42</t>
  </si>
  <si>
    <t>569903311</t>
  </si>
  <si>
    <t>Zřízení zemních krajnic z hornin jakékoliv třídy se zhutněním</t>
  </si>
  <si>
    <t>1587853085</t>
  </si>
  <si>
    <t>https://podminky.urs.cz/item/CS_URS_2025_01/569903311</t>
  </si>
  <si>
    <t>"zemina použita z výkopů"404</t>
  </si>
  <si>
    <t>43</t>
  </si>
  <si>
    <t>573191111</t>
  </si>
  <si>
    <t>Postřik infiltrační kationaktivní emulzí v množství 1,00 kg/m2</t>
  </si>
  <si>
    <t>-1373047587</t>
  </si>
  <si>
    <t>https://podminky.urs.cz/item/CS_URS_2025_01/573191111</t>
  </si>
  <si>
    <t>"infiltrační postřik 1kg/m2"3660</t>
  </si>
  <si>
    <t>44</t>
  </si>
  <si>
    <t>573211109</t>
  </si>
  <si>
    <t>Postřik spojovací PS bez posypu kamenivem z asfaltu silničního, v množství 0,50 kg/m2</t>
  </si>
  <si>
    <t>-627683752</t>
  </si>
  <si>
    <t>https://podminky.urs.cz/item/CS_URS_2025_01/573211109</t>
  </si>
  <si>
    <t>45</t>
  </si>
  <si>
    <t>577134111</t>
  </si>
  <si>
    <t>Asfaltový beton vrstva obrusná ACO 11 (ABS) s rozprostřením a se zhutněním z nemodifikovaného asfaltu v pruhu šířky do 3 m tř. I, po zhutnění tl. 40 mm</t>
  </si>
  <si>
    <t>-2021515120</t>
  </si>
  <si>
    <t>https://podminky.urs.cz/item/CS_URS_2023_01/577134111</t>
  </si>
  <si>
    <t>Trubní vedení</t>
  </si>
  <si>
    <t>46</t>
  </si>
  <si>
    <t>812372222</t>
  </si>
  <si>
    <t>Montáž potrubí z trub betonových hrdlových v otevřeném výkopu ve sklonu do 20 % podkladků pod trouby hrdlové DN od 300 do 500</t>
  </si>
  <si>
    <t>-1815150700</t>
  </si>
  <si>
    <t>https://podminky.urs.cz/item/CS_URS_2025_01/812372222</t>
  </si>
  <si>
    <t>47</t>
  </si>
  <si>
    <t>59223733</t>
  </si>
  <si>
    <t>podkladek pod trouby betonové/ŽB DN 300-500</t>
  </si>
  <si>
    <t>-1519540719</t>
  </si>
  <si>
    <t>48</t>
  </si>
  <si>
    <t>871241141</t>
  </si>
  <si>
    <t>Montáž vodovodního potrubí z plastů v otevřeném výkopu z polyetylenu PE 100 svařovaných na tupo SDR 11/PN16 D 90 x 8,2 mm</t>
  </si>
  <si>
    <t>1541974647</t>
  </si>
  <si>
    <t>https://podminky.urs.cz/item/CS_URS_2023_01/871241141</t>
  </si>
  <si>
    <t>49</t>
  </si>
  <si>
    <t>28613556</t>
  </si>
  <si>
    <t>potrubí dvouvrstvé PE100 RC SDR11 90x8,2 dl 12m</t>
  </si>
  <si>
    <t>-878577403</t>
  </si>
  <si>
    <t>13*1,015 'Přepočtené koeficientem množství</t>
  </si>
  <si>
    <t>50</t>
  </si>
  <si>
    <t>871251811</t>
  </si>
  <si>
    <t>Bourání stávajícího potrubí z polyetylenu v otevřeném výkopu D přes 50 do 90 mm</t>
  </si>
  <si>
    <t>-563089553</t>
  </si>
  <si>
    <t>https://podminky.urs.cz/item/CS_URS_2023_01/871251811</t>
  </si>
  <si>
    <t>" Odstranění stávajícího potrubí včetně odvozu, uložení, poplatků za skládku pro sanaci vodovodního řadu"13</t>
  </si>
  <si>
    <t>51</t>
  </si>
  <si>
    <t>877241101</t>
  </si>
  <si>
    <t>Montáž tvarovek na vodovodním plastovém potrubí z polyetylenu PE 100 elektrotvarovek SDR 11/PN16 spojek, oblouků nebo redukcí d 90</t>
  </si>
  <si>
    <t>477890488</t>
  </si>
  <si>
    <t>https://podminky.urs.cz/item/CS_URS_2025_01/877241101</t>
  </si>
  <si>
    <t>"D+M elektrotvarovek pro sanaci vodovodního řadu"2</t>
  </si>
  <si>
    <t>52</t>
  </si>
  <si>
    <t>28615974</t>
  </si>
  <si>
    <t>elektrospojka SDR11 PE 100 PN16 D 90mm</t>
  </si>
  <si>
    <t>1840796901</t>
  </si>
  <si>
    <t>53</t>
  </si>
  <si>
    <t>923488094</t>
  </si>
  <si>
    <t>"D+M multitoleranční spojky pro sanaci vodovodního řadu v místě křížení s polní cestou"2</t>
  </si>
  <si>
    <t>54</t>
  </si>
  <si>
    <t>TMP.709305614R</t>
  </si>
  <si>
    <t xml:space="preserve">Multitoleranční spojka pro  DN 80_x000D_
</t>
  </si>
  <si>
    <t>-1991115090</t>
  </si>
  <si>
    <t>55</t>
  </si>
  <si>
    <t>892241111</t>
  </si>
  <si>
    <t>Tlakové zkoušky vodou na potrubí DN do 80</t>
  </si>
  <si>
    <t>633089866</t>
  </si>
  <si>
    <t>https://podminky.urs.cz/item/CS_URS_2025_01/892241111</t>
  </si>
  <si>
    <t>"Tlaková zkouška pro sanaci vodovodního řadu"13</t>
  </si>
  <si>
    <t>56</t>
  </si>
  <si>
    <t>892273122</t>
  </si>
  <si>
    <t>Proplach a dezinfekce vodovodního potrubí DN od 80 do 125</t>
  </si>
  <si>
    <t>898658760</t>
  </si>
  <si>
    <t>https://podminky.urs.cz/item/CS_URS_2025_01/892273122</t>
  </si>
  <si>
    <t>"Proplach a desinfekce pro sanaci vodovodního řadu"13</t>
  </si>
  <si>
    <t>57</t>
  </si>
  <si>
    <t>895641111R</t>
  </si>
  <si>
    <t>Zřízení drenážní výustě typové z betonových prefabrikovaných dílců dvoudílné</t>
  </si>
  <si>
    <t>1114542959</t>
  </si>
  <si>
    <t>"D+M prefabrikovaného ŽB výstního objektu pro drenáž DN100 vč. podkladního betonu z C8/12"1</t>
  </si>
  <si>
    <t>58</t>
  </si>
  <si>
    <t>899132121</t>
  </si>
  <si>
    <t>Výměna (výšková úprava) poklopu kanalizačního s rámem pevným s ošetřením podkladních vrstev hloubky do 25 cm</t>
  </si>
  <si>
    <t>1478534648</t>
  </si>
  <si>
    <t>https://podminky.urs.cz/item/CS_URS_2025_01/899132121</t>
  </si>
  <si>
    <t>"výšková úprava zhlaví kanalizační šachty do nivelety polní cesty kpl"1</t>
  </si>
  <si>
    <t>59</t>
  </si>
  <si>
    <t>55241030</t>
  </si>
  <si>
    <t>poklop šachtový litinový kruhový DN 600 bez ventilace tř D400 pro intenzivní provoz</t>
  </si>
  <si>
    <t>-87192953</t>
  </si>
  <si>
    <t>60</t>
  </si>
  <si>
    <t>899721111</t>
  </si>
  <si>
    <t>Signalizační vodič na potrubí DN do 150 mm</t>
  </si>
  <si>
    <t>1824543186</t>
  </si>
  <si>
    <t>https://podminky.urs.cz/item/CS_URS_2025_01/899721111</t>
  </si>
  <si>
    <t>"Signalizační vodič CY 6mm2 pro sanaci vodovodního řadu"(13)*1,1</t>
  </si>
  <si>
    <t>61</t>
  </si>
  <si>
    <t>899722113</t>
  </si>
  <si>
    <t>Krytí potrubí z plastů výstražnou fólií z PVC šířky 34 cm</t>
  </si>
  <si>
    <t>-21179666</t>
  </si>
  <si>
    <t>https://podminky.urs.cz/item/CS_URS_2023_01/899722113</t>
  </si>
  <si>
    <t>Ostatní konstrukce a práce, bourání</t>
  </si>
  <si>
    <t>62</t>
  </si>
  <si>
    <t>912211111</t>
  </si>
  <si>
    <t>Montáž směrového sloupku plastového s odrazkou prostým uložením bez betonového základu silničního</t>
  </si>
  <si>
    <t>-1936997076</t>
  </si>
  <si>
    <t>https://podminky.urs.cz/item/CS_URS_2025_01/912211111</t>
  </si>
  <si>
    <t>63</t>
  </si>
  <si>
    <t>40445158</t>
  </si>
  <si>
    <t>sloupek směrový silniční plastový 1,2m</t>
  </si>
  <si>
    <t>-566760279</t>
  </si>
  <si>
    <t>"sloupek červený Z11c, Z11d"2</t>
  </si>
  <si>
    <t>64</t>
  </si>
  <si>
    <t>914111111</t>
  </si>
  <si>
    <t>Montáž svislé dopravní značky základní velikosti do 1 m2 objímkami na sloupky nebo konzoly</t>
  </si>
  <si>
    <t>919170770</t>
  </si>
  <si>
    <t>https://podminky.urs.cz/item/CS_URS_2025_01/914111111</t>
  </si>
  <si>
    <t>65</t>
  </si>
  <si>
    <t>40445619</t>
  </si>
  <si>
    <t>zákazové, příkazové dopravní značky B1-B34, C1-15 500mm</t>
  </si>
  <si>
    <t>-482309577</t>
  </si>
  <si>
    <t>"D+M dopravní značky B11"1</t>
  </si>
  <si>
    <t>66</t>
  </si>
  <si>
    <t>-203080884</t>
  </si>
  <si>
    <t>"D+M dodatkové tabulky E13 s popisem dle TZ"1</t>
  </si>
  <si>
    <t>67</t>
  </si>
  <si>
    <t>40445650</t>
  </si>
  <si>
    <t>dodatkové tabulky E7, E12, E13 500x300mm</t>
  </si>
  <si>
    <t>1405857445</t>
  </si>
  <si>
    <t>68</t>
  </si>
  <si>
    <t>914511112</t>
  </si>
  <si>
    <t>Montáž sloupku dopravních značek délky do 3,5 m do hliníkové patky pro sloupek D 60 mm</t>
  </si>
  <si>
    <t>455609483</t>
  </si>
  <si>
    <t>https://podminky.urs.cz/item/CS_URS_2025_01/914511112</t>
  </si>
  <si>
    <t>"montáž sloupku pro dopravní značky"1</t>
  </si>
  <si>
    <t>69</t>
  </si>
  <si>
    <t>40445225</t>
  </si>
  <si>
    <t>sloupek pro dopravní značku Zn D 60mm v 3,5m</t>
  </si>
  <si>
    <t>1513132127</t>
  </si>
  <si>
    <t>70</t>
  </si>
  <si>
    <t>40445240</t>
  </si>
  <si>
    <t>patka pro sloupek Al D 60mm</t>
  </si>
  <si>
    <t>1463302117</t>
  </si>
  <si>
    <t>71</t>
  </si>
  <si>
    <t>40445256</t>
  </si>
  <si>
    <t>svorka upínací na sloupek dopravní značky D 60mm</t>
  </si>
  <si>
    <t>816573021</t>
  </si>
  <si>
    <t>"upínací svorky pro upevnění dopravních značek na sloupek"2*2</t>
  </si>
  <si>
    <t>72</t>
  </si>
  <si>
    <t>40445253</t>
  </si>
  <si>
    <t>víčko plastové na sloupek D 60mm</t>
  </si>
  <si>
    <t>1762277039</t>
  </si>
  <si>
    <t>73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</si>
  <si>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</si>
  <si>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</si>
  <si>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410443101</t>
  </si>
  <si>
    <t>https://podminky.urs.cz/item/CS_URS_2023_01/916131213</t>
  </si>
  <si>
    <t>"Osazení nájezdových obrub ABO 15/15N"15</t>
  </si>
  <si>
    <t>74</t>
  </si>
  <si>
    <t>59217029</t>
  </si>
  <si>
    <t>obrubník betonový silniční nájezdový 1000x150x150mm</t>
  </si>
  <si>
    <t>205544112</t>
  </si>
  <si>
    <t>15*1,02 'Přepočtené koeficientem množství</t>
  </si>
  <si>
    <t>75</t>
  </si>
  <si>
    <t>919122111</t>
  </si>
  <si>
    <t>Utěsnění dilatačních spár zálivkou za tepla v cementobetonovém nebo živičném krytu včetně adhezního nátěru s těsnicím profilem pod zálivkou, pro komůrky šířky 10 mm, hloubky 20 mm</t>
  </si>
  <si>
    <t>-1797586221</t>
  </si>
  <si>
    <t>https://podminky.urs.cz/item/CS_URS_2023_01/919122111</t>
  </si>
  <si>
    <t>76</t>
  </si>
  <si>
    <t>919735112</t>
  </si>
  <si>
    <t>Řezání stávajícího živičného krytu nebo podkladu hloubky přes 50 do 100 mm</t>
  </si>
  <si>
    <t>-159322234</t>
  </si>
  <si>
    <t>https://podminky.urs.cz/item/CS_URS_2025_01/919735112</t>
  </si>
  <si>
    <t>77</t>
  </si>
  <si>
    <t>919441211</t>
  </si>
  <si>
    <t>Čelo propustku včetně římsy ze zdiva z lomového kamene, pro propustek z trub DN 300 až 500 mm</t>
  </si>
  <si>
    <t>1431185247</t>
  </si>
  <si>
    <t>https://podminky.urs.cz/item/CS_URS_2025_01/919441211</t>
  </si>
  <si>
    <t>78</t>
  </si>
  <si>
    <t>919521130</t>
  </si>
  <si>
    <t>Zřízení silničního propustku z trub betonových nebo železobetonových DN 500 mm</t>
  </si>
  <si>
    <t>-796552364</t>
  </si>
  <si>
    <t>https://podminky.urs.cz/item/CS_URS_2025_01/919521130</t>
  </si>
  <si>
    <t>79</t>
  </si>
  <si>
    <t>59222024</t>
  </si>
  <si>
    <t>trouba ŽB hrdlová DN 500</t>
  </si>
  <si>
    <t>2069114195</t>
  </si>
  <si>
    <t>11*1,01 'Přepočtené koeficientem množství</t>
  </si>
  <si>
    <t>80</t>
  </si>
  <si>
    <t>919535560</t>
  </si>
  <si>
    <t>Obetonování trubního propustku betonem prostým bez zvýšených nároků na prostředí tř. C 30/37</t>
  </si>
  <si>
    <t>2121252633</t>
  </si>
  <si>
    <t>https://podminky.urs.cz/item/CS_URS_2025_01/919535560</t>
  </si>
  <si>
    <t>81</t>
  </si>
  <si>
    <t>938902112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</si>
  <si>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přes 0,15 do 0,30 m3/m</t>
  </si>
  <si>
    <t>-476927108</t>
  </si>
  <si>
    <t>https://podminky.urs.cz/item/CS_URS_2025_01/938902112</t>
  </si>
  <si>
    <t>82</t>
  </si>
  <si>
    <t>966008112</t>
  </si>
  <si>
    <t>Bourání trubního propustku s odklizením a uložením vybouraného materiálu na skládku na vzdálenost do 3 m nebo s naložením na dopravní prostředek z trub betonových nebo železobetonových DN přes 300 do 500 mm</t>
  </si>
  <si>
    <t>-1893608201</t>
  </si>
  <si>
    <t>https://podminky.urs.cz/item/CS_URS_2025_01/966008112</t>
  </si>
  <si>
    <t>83</t>
  </si>
  <si>
    <t>966008311</t>
  </si>
  <si>
    <t>Bourání trubního propustku s odklizením a uložením vybouraného materiálu na skládku na vzdálenost do 3 m nebo s naložením na dopravní prostředek čela z betonu železového</t>
  </si>
  <si>
    <t>47624131</t>
  </si>
  <si>
    <t>https://podminky.urs.cz/item/CS_URS_2025_01/966008311</t>
  </si>
  <si>
    <t>997</t>
  </si>
  <si>
    <t>Přesun sutě</t>
  </si>
  <si>
    <t>84</t>
  </si>
  <si>
    <t>997221561</t>
  </si>
  <si>
    <t>Vodorovná doprava suti bez naložení, ale se složením a s hrubým urovnáním z kusových materiálů, na vzdálenost do 1 km</t>
  </si>
  <si>
    <t>-1535136856</t>
  </si>
  <si>
    <t>https://podminky.urs.cz/item/CS_URS_2025_01/997221561</t>
  </si>
  <si>
    <t>85</t>
  </si>
  <si>
    <t>997221569</t>
  </si>
  <si>
    <t>Vodorovná doprava suti bez naložení, ale se složením a s hrubým urovnáním Příplatek k ceně za každý další i započatý 1 km přes 1 km</t>
  </si>
  <si>
    <t>1096745485</t>
  </si>
  <si>
    <t>https://podminky.urs.cz/item/CS_URS_2023_01/997221569</t>
  </si>
  <si>
    <t>Odvoz suti na skládku do 20km:</t>
  </si>
  <si>
    <t>123,109*19</t>
  </si>
  <si>
    <t>86</t>
  </si>
  <si>
    <t>997221861</t>
  </si>
  <si>
    <t>Poplatek za uložení stavebního odpadu na recyklační skládce (skládkovné) z prostého betonu zatříděného do Katalogu odpadů pod kódem 17 01 01</t>
  </si>
  <si>
    <t>-1121593545</t>
  </si>
  <si>
    <t>https://podminky.urs.cz/item/CS_URS_2025_01/997221861</t>
  </si>
  <si>
    <t>87</t>
  </si>
  <si>
    <t>997221862</t>
  </si>
  <si>
    <t>Poplatek za uložení stavebního odpadu na recyklační skládce (skládkovné) z armovaného betonu zatříděného do Katalogu odpadů pod kódem 17 01 01</t>
  </si>
  <si>
    <t>-592483772</t>
  </si>
  <si>
    <t>https://podminky.urs.cz/item/CS_URS_2025_01/997221862</t>
  </si>
  <si>
    <t>42,9</t>
  </si>
  <si>
    <t>88</t>
  </si>
  <si>
    <t>997221873</t>
  </si>
  <si>
    <t>Poplatek za uložení stavebního odpadu na recyklační skládce (skládkovné) zeminy a kamení zatříděného do Katalogu odpadů pod kódem 17 05 04</t>
  </si>
  <si>
    <t>632882727</t>
  </si>
  <si>
    <t>https://podminky.urs.cz/item/CS_URS_2025_01/997221873</t>
  </si>
  <si>
    <t>123,109-14,350-5,372-42,900</t>
  </si>
  <si>
    <t>89</t>
  </si>
  <si>
    <t>997221875</t>
  </si>
  <si>
    <t>Poplatek za uložení stavebního odpadu na recyklační skládce (skládkovné) asfaltového bez obsahu dehtu zatříděného do Katalogu odpadů pod kódem 17 03 02</t>
  </si>
  <si>
    <t>-35870842</t>
  </si>
  <si>
    <t>https://podminky.urs.cz/item/CS_URS_2025_01/997221875</t>
  </si>
  <si>
    <t>poplatek za uložení materiálu z demolic ploch s obsahem asfaltu</t>
  </si>
  <si>
    <t>5,372</t>
  </si>
  <si>
    <t>998</t>
  </si>
  <si>
    <t>Přesun hmot</t>
  </si>
  <si>
    <t>90</t>
  </si>
  <si>
    <t>998225111</t>
  </si>
  <si>
    <t>Přesun hmot pro komunikace s krytem z kameniva, monolitickým betonovým nebo živičným dopravní vzdálenost do 200 m jakékoliv délky objektu</t>
  </si>
  <si>
    <t>-1782055042</t>
  </si>
  <si>
    <t>https://podminky.urs.cz/item/CS_URS_2025_01/998225111</t>
  </si>
  <si>
    <t>91</t>
  </si>
  <si>
    <t>998275101</t>
  </si>
  <si>
    <t>Přesun hmot pro trubní vedení hloubené z trub kameninových pro kanalizace v otevřeném výkopu dopravní vzdálenost do 15 m</t>
  </si>
  <si>
    <t>-200068714</t>
  </si>
  <si>
    <t>https://podminky.urs.cz/item/CS_URS_2025_01/998275101</t>
  </si>
  <si>
    <t>92</t>
  </si>
  <si>
    <t>998276101</t>
  </si>
  <si>
    <t>Přesun hmot pro trubní vedení hloubené z trub z plastických hmot nebo sklolaminátových pro vodovody nebo kanalizace v otevřeném výkopu dopravní vzdálenost do 15 m</t>
  </si>
  <si>
    <t>1793609801</t>
  </si>
  <si>
    <t>https://podminky.urs.cz/item/CS_URS_2023_01/998276101</t>
  </si>
  <si>
    <t>Práce a dodávky M</t>
  </si>
  <si>
    <t>46-M</t>
  </si>
  <si>
    <t>Zemní práce při extr.mont.pracích</t>
  </si>
  <si>
    <t>93</t>
  </si>
  <si>
    <t>460161292</t>
  </si>
  <si>
    <t>Hloubení zapažených i nezapažených kabelových rýh ručně včetně urovnání dna s přemístěním výkopku do vzdálenosti 3 m od okraje jámy nebo s naložením na dopravní prostředek šířky 50 cm hloubky 100 cm v hornině třídy těžitelnosti I skupiny 3</t>
  </si>
  <si>
    <t>2119809972</t>
  </si>
  <si>
    <t>https://podminky.urs.cz/item/CS_URS_2023_01/460161292</t>
  </si>
  <si>
    <t>" Náklady spojené s provedením ručního odkopu v případě ochrany kabelových tras pro objekt ČOV"2*36</t>
  </si>
  <si>
    <t>94</t>
  </si>
  <si>
    <t>460661113</t>
  </si>
  <si>
    <t>Kabelové lože z písku včetně podsypu, zhutnění a urovnání povrchu pro kabely nn bez zakrytí, šířky přes 50 do 65 cm</t>
  </si>
  <si>
    <t>1070363213</t>
  </si>
  <si>
    <t>https://podminky.urs.cz/item/CS_URS_2023_01/460661113</t>
  </si>
  <si>
    <t>"Náklady spojené s provedením kabelového lože pro uložení chráničky pro ochranu kabelových tras"2*36</t>
  </si>
  <si>
    <t>95</t>
  </si>
  <si>
    <t>460671114</t>
  </si>
  <si>
    <t>Výstražná fólie z PVC pro krytí kabelů včetně vyrovnání povrchu rýhy, rozvinutí a uložení fólie šířky do 40 cm</t>
  </si>
  <si>
    <t>1067273284</t>
  </si>
  <si>
    <t>https://podminky.urs.cz/item/CS_URS_2023_01/460671114</t>
  </si>
  <si>
    <t>96</t>
  </si>
  <si>
    <t>460742122</t>
  </si>
  <si>
    <t>Osazení kabelových prostupů včetně utěsnění a spárování z trub plastových do rýhy, bez výkopových prací s obsypem z písku, vnitřního průměru přes 10 do 15 cm</t>
  </si>
  <si>
    <t>1747409196</t>
  </si>
  <si>
    <t>https://podminky.urs.cz/item/CS_URS_2025_01/460742122</t>
  </si>
  <si>
    <t>"Náklady spojené s uložením rezervní chráničky jako součást ochrany kabelových tras"2*36</t>
  </si>
  <si>
    <t>97</t>
  </si>
  <si>
    <t>34571355</t>
  </si>
  <si>
    <t>trubka elektroinstalační ohebná dvouplášťová korugovaná (chránička) D 94/110mm, HDPE+LDPE</t>
  </si>
  <si>
    <t>128</t>
  </si>
  <si>
    <t>2013642116</t>
  </si>
  <si>
    <t>98</t>
  </si>
  <si>
    <t>460751111</t>
  </si>
  <si>
    <t>Osazení kabelových kanálů včetně utěsnění, vyspárování a zakrytí víkem z prefabrikovaných betonových žlabů do rýhy, bez výkopových prací vnější šířky do 20 cm</t>
  </si>
  <si>
    <t>425078865</t>
  </si>
  <si>
    <t>https://podminky.urs.cz/item/CS_URS_2025_01/460751111</t>
  </si>
  <si>
    <t>"Náklady spojené s dodávkou a montáží prafabrikovaných TK žlabů na betonovém podkladě pro ochranu kabelových tras"2*36</t>
  </si>
  <si>
    <t>99</t>
  </si>
  <si>
    <t>59213001</t>
  </si>
  <si>
    <t>žlab kabelový betonový 100x18,5/10x10cm</t>
  </si>
  <si>
    <t>1983945617</t>
  </si>
  <si>
    <t>100</t>
  </si>
  <si>
    <t>59213002</t>
  </si>
  <si>
    <t>žlab kabelový betonový 50x25/14,6x16,5cm</t>
  </si>
  <si>
    <t>-371465176</t>
  </si>
  <si>
    <t>102b - Úprava polních cest v místech napojení</t>
  </si>
  <si>
    <t>-2032123683</t>
  </si>
  <si>
    <t>146</t>
  </si>
  <si>
    <t>1488480021</t>
  </si>
  <si>
    <t>"stabilizace podloží tl. 400mm směsným pojivem, cementem nebo vápnem dle laboratorní receptury"146</t>
  </si>
  <si>
    <t>58591003</t>
  </si>
  <si>
    <t>1281138732</t>
  </si>
  <si>
    <t>"dodání směsného pojiva v objemovém množství min. 3% dle výsledků laboratorní receptury"146*0,4*1,9*0,03</t>
  </si>
  <si>
    <t>2140541807</t>
  </si>
  <si>
    <t>"vrstva ze štěrkodrti ŠDb fr. 0/63  tl. 170mm"134</t>
  </si>
  <si>
    <t>564861111.1</t>
  </si>
  <si>
    <t>-1440567483</t>
  </si>
  <si>
    <t>https://podminky.urs.cz/item/CS_URS_2025_01/564861111.1</t>
  </si>
  <si>
    <t>"vrstva ze štěrkodrti ŠDb fr. 0/63  tl. 200mm"146</t>
  </si>
  <si>
    <t>564861111.2</t>
  </si>
  <si>
    <t>407845424</t>
  </si>
  <si>
    <t>https://podminky.urs.cz/item/CS_URS_2025_01/564861111.2</t>
  </si>
  <si>
    <t>"doplnění vrstvy štěrkodrti ŠDb fr. 0/63 pro konstrukci"1/0,2</t>
  </si>
  <si>
    <t>-111889685</t>
  </si>
  <si>
    <t>"vrstva ACP 16 tl. 70mm"128</t>
  </si>
  <si>
    <t>219237788</t>
  </si>
  <si>
    <t>"štěrkodrť fr. 0/32"35</t>
  </si>
  <si>
    <t>1930359678</t>
  </si>
  <si>
    <t>"zemina použita z výkopů objektu SO201"6</t>
  </si>
  <si>
    <t>1842981265</t>
  </si>
  <si>
    <t>"infiltrační postřik 1kg/m2"130</t>
  </si>
  <si>
    <t>-1029941388</t>
  </si>
  <si>
    <t>Asfaltový beton vrstva obrusná ACO 11 (ABS) s rozprostřením a se zhutněním z nemodifikovaného asfaltu v pruhu šířky do 3 m tř. I (ACO 11+), po zhutnění tl. 40 mm</t>
  </si>
  <si>
    <t>372073772</t>
  </si>
  <si>
    <t>https://podminky.urs.cz/item/CS_URS_2025_01/577134111</t>
  </si>
  <si>
    <t>-1954750718</t>
  </si>
  <si>
    <t>f1</t>
  </si>
  <si>
    <t>zemina</t>
  </si>
  <si>
    <t>136,429</t>
  </si>
  <si>
    <t>SO 202.1 - Mostek M5 - část demolice</t>
  </si>
  <si>
    <t>08927677</t>
  </si>
  <si>
    <t>MIDAKON s.r.o.</t>
  </si>
  <si>
    <t>CZ08927677</t>
  </si>
  <si>
    <t>1 - Zemní práce</t>
  </si>
  <si>
    <t>9 - Ostatní konstrukce a práce, bourání</t>
  </si>
  <si>
    <t>997 - Přesun sutě</t>
  </si>
  <si>
    <t>113105112</t>
  </si>
  <si>
    <t>Rozebrání dlažeb z lomového kamene s přemístěním hmot na skládku na vzdálenost do 3 m nebo s naložením na dopravní prostředek, kladených na sucho se spárami zalitými cementovou maltou</t>
  </si>
  <si>
    <t>-2112218399</t>
  </si>
  <si>
    <t>https://podminky.urs.cz/item/CS_URS_2025_01/113105112</t>
  </si>
  <si>
    <t>P</t>
  </si>
  <si>
    <t>Poznámka k položce:_x000D_
Stávající dlažba pod mostem</t>
  </si>
  <si>
    <t>7,0*1,2*2+(5,0*3,0)*4,0</t>
  </si>
  <si>
    <t>115001106</t>
  </si>
  <si>
    <t>Převedení vody potrubím průměru DN přes 600 do 900</t>
  </si>
  <si>
    <t>-1612967657</t>
  </si>
  <si>
    <t>https://podminky.urs.cz/item/CS_URS_2025_01/115001106</t>
  </si>
  <si>
    <t>Poznámka k položce:_x000D_
DN 800</t>
  </si>
  <si>
    <t>121151103</t>
  </si>
  <si>
    <t>Sejmutí ornice strojně při souvislé ploše do 100 m2, tl. vrstvy do 200 mm</t>
  </si>
  <si>
    <t>1229610018</t>
  </si>
  <si>
    <t>https://podminky.urs.cz/item/CS_URS_2025_01/121151103</t>
  </si>
  <si>
    <t>Poznámka k položce:_x000D_
Poznámka k položce: uložení na meziskládku pro zpětné použití</t>
  </si>
  <si>
    <t>"kolem opěr" 4,4*2,5*4</t>
  </si>
  <si>
    <t>279907210</t>
  </si>
  <si>
    <t>"rub opěry 1" 4,28*7,60</t>
  </si>
  <si>
    <t>"rub opěry 2" 4,82*7,60</t>
  </si>
  <si>
    <t>"kolem křídel" 2,8*2,0*1,9*0,5*4</t>
  </si>
  <si>
    <t>127751101</t>
  </si>
  <si>
    <t>Vykopávky pod vodou strojně na hloubku do 5 m pod projektem stanovenou hladinou vody v horninách třídy těžitelnosti I a II skupiny 1 až 4, průměrné tloušťky projektované vrstvy do 0,50 m do 1 000 m3</t>
  </si>
  <si>
    <t>-1902900667</t>
  </si>
  <si>
    <t>https://podminky.urs.cz/item/CS_URS_2025_01/127751101</t>
  </si>
  <si>
    <t>"výkop v korytě pro zpevnění" (2,3*2+1,0)*9,1*0,3</t>
  </si>
  <si>
    <t>"rýha pro patky" 2,0*0,5*0,8*2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</si>
  <si>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</si>
  <si>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</si>
  <si>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M3</t>
  </si>
  <si>
    <t>517717433</t>
  </si>
  <si>
    <t>https://podminky.urs.cz/item/CS_URS_2025_01/162251102</t>
  </si>
  <si>
    <t xml:space="preserve">"staveništní přesun zeminy na deponii bude využito do SO 201" </t>
  </si>
  <si>
    <t>"zásyp před lícem křídel" 2,8*2,0*1,9*0,5*4</t>
  </si>
  <si>
    <t>"zásyp pod těsnící vrstvou" 1,01*7,6*2</t>
  </si>
  <si>
    <t>"ornice" 44,0*0,2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</si>
  <si>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</si>
  <si>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</si>
  <si>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834629551</t>
  </si>
  <si>
    <t>https://podminky.urs.cz/item/CS_URS_2025_01/162751117</t>
  </si>
  <si>
    <t>""odvoz přebytečné zeminy na skládku"</t>
  </si>
  <si>
    <t>"celkem z odkopávek" 90,44-45,432</t>
  </si>
  <si>
    <t>"z odkopávek koryt" 16,888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</si>
  <si>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</si>
  <si>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</si>
  <si>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1935262690</t>
  </si>
  <si>
    <t>https://podminky.urs.cz/item/CS_URS_2025_01/162751119</t>
  </si>
  <si>
    <t>10*61,896</t>
  </si>
  <si>
    <t>171153101</t>
  </si>
  <si>
    <t>Zemní hrázky přívodních a odpadních melioračních kanálů zhutňované po vrstvách tloušťky 200 mm s přemístěním sypaniny do 20 m nebo s jejím přehozením do 3 m z hornin třídy těžitelnosti I a II, skupiny 1 až 4</t>
  </si>
  <si>
    <t>2091977693</t>
  </si>
  <si>
    <t>https://podminky.urs.cz/item/CS_URS_2025_01/171153101</t>
  </si>
  <si>
    <t>Poznámka k položce:_x000D_
Poznámka k položce: komplet včetně odstranění, použita zemina z výkopů</t>
  </si>
  <si>
    <t>171201231</t>
  </si>
  <si>
    <t>T</t>
  </si>
  <si>
    <t>1328781631</t>
  </si>
  <si>
    <t>https://podminky.urs.cz/item/CS_URS_2025_01/171201231</t>
  </si>
  <si>
    <t>61,896*1,8</t>
  </si>
  <si>
    <t>171251201</t>
  </si>
  <si>
    <t>Uložení sypaniny na skládky nebo meziskládky bez hutnění s upravením uložené sypaniny do předepsaného tvaru</t>
  </si>
  <si>
    <t>1521227290</t>
  </si>
  <si>
    <t>https://podminky.urs.cz/item/CS_URS_2025_01/171251201</t>
  </si>
  <si>
    <t>Mezisoučet</t>
  </si>
  <si>
    <t>963041211</t>
  </si>
  <si>
    <t>Bourání mostních konstrukcí nosných konstrukcí z prostého betonu</t>
  </si>
  <si>
    <t>1303043253</t>
  </si>
  <si>
    <t>https://podminky.urs.cz/item/CS_URS_2025_01/963041211</t>
  </si>
  <si>
    <t>"deska na NK" 0,06*7,0*5,30</t>
  </si>
  <si>
    <t>963051111</t>
  </si>
  <si>
    <t>Bourání mostních konstrukcí nosných konstrukcí ze železového betonu</t>
  </si>
  <si>
    <t>-1586414391</t>
  </si>
  <si>
    <t>https://podminky.urs.cz/item/CS_URS_2025_01/963051111</t>
  </si>
  <si>
    <t>"opěry" 0,6*1,6*7,0*2</t>
  </si>
  <si>
    <t>"křídla" 0,6*2,51*4</t>
  </si>
  <si>
    <t>"NK" 4,70*0,30*7,0</t>
  </si>
  <si>
    <t>"římsy" 0,40*0,28*8,50*2</t>
  </si>
  <si>
    <t>966005211</t>
  </si>
  <si>
    <t>Rozebrání a odstranění silničního zábradlí a ocelových svodidel s přemístěním hmot na skládku na vzdálenost do 10 m nebo s naložením na dopravní prostředek, se zásypem jam po odstraněných sloupcích a s jeho zhutněním silničního zábradlí se sloupky osazenými do říms nebo krycích desek</t>
  </si>
  <si>
    <t>370547954</t>
  </si>
  <si>
    <t>https://podminky.urs.cz/item/CS_URS_2025_01/966005211</t>
  </si>
  <si>
    <t>Poznámka k položce:_x000D_
Poznámka k položce: odvoz  a likvidace v režii zhotovitele</t>
  </si>
  <si>
    <t>8,5*2</t>
  </si>
  <si>
    <t>997211211</t>
  </si>
  <si>
    <t>Svislá doprava suti nebo vybouraných hmot s naložením do dopravního zařízení a s vyprázdněním dopravního zařízení na hromadu nebo do dopravního prostředku vybouraných hmot na výšku do 3,5 m</t>
  </si>
  <si>
    <t>-2016205840</t>
  </si>
  <si>
    <t>https://podminky.urs.cz/item/CS_URS_2025_01/997211211</t>
  </si>
  <si>
    <t>"kamenná dlažba" 76,80*0,3*2,3</t>
  </si>
  <si>
    <t>"prostý beton" 2,226*2,4</t>
  </si>
  <si>
    <t>"ŽB" 31,238*2,5</t>
  </si>
  <si>
    <t>997211511</t>
  </si>
  <si>
    <t>Vodorovná doprava suti nebo vybouraných hmot suti se složením a hrubým urovnáním, na vzdálenost do 1 km</t>
  </si>
  <si>
    <t>1807217674</t>
  </si>
  <si>
    <t>https://podminky.urs.cz/item/CS_URS_2025_01/997211511</t>
  </si>
  <si>
    <t>997211519</t>
  </si>
  <si>
    <t>Vodorovná doprava suti nebo vybouraných hmot suti se složením a hrubým urovnáním, na vzdálenost Příplatek k ceně za každý další započatý 1 km přes 1 km</t>
  </si>
  <si>
    <t>1382801731</t>
  </si>
  <si>
    <t>https://podminky.urs.cz/item/CS_URS_2025_01/997211519</t>
  </si>
  <si>
    <t>"dalších 19 km" f1*19</t>
  </si>
  <si>
    <t>1808567030</t>
  </si>
  <si>
    <t>-1441865945</t>
  </si>
  <si>
    <t>843165709</t>
  </si>
  <si>
    <t>"kamenná dlažba" 76,8*0,30*2,3</t>
  </si>
  <si>
    <t>SO 202.2 - Mostek M5 - výstavba mostu</t>
  </si>
  <si>
    <t>PSV - Práce a dodávky PSV</t>
  </si>
  <si>
    <t xml:space="preserve">    767 - Konstrukce zámečnické</t>
  </si>
  <si>
    <t>2 - Zakládání</t>
  </si>
  <si>
    <t>3 - Svislé a kompletní konstrukce</t>
  </si>
  <si>
    <t>4 - Vodorovné konstrukce</t>
  </si>
  <si>
    <t>5 - Komunikace pozemní</t>
  </si>
  <si>
    <t>6 - Úpravy povrchů, podlahy a osazování výplní</t>
  </si>
  <si>
    <t>711 - Izolace proti vodě, vlhkosti a plynům</t>
  </si>
  <si>
    <t>998 - Přesun hmot</t>
  </si>
  <si>
    <t>PSV</t>
  </si>
  <si>
    <t>Práce a dodávky PSV</t>
  </si>
  <si>
    <t>767</t>
  </si>
  <si>
    <t>Konstrukce zámečnické</t>
  </si>
  <si>
    <t>115101201</t>
  </si>
  <si>
    <t>Čerpání vody na dopravní výšku do 10 m s uvažovaným průměrným přítokem do 500 l/min</t>
  </si>
  <si>
    <t>HOD</t>
  </si>
  <si>
    <t>-1857696123</t>
  </si>
  <si>
    <t>https://podminky.urs.cz/item/CS_URS_2025_01/115101201</t>
  </si>
  <si>
    <t>-557720474</t>
  </si>
  <si>
    <t>""staveništní přesun materiálu z deponie do místa zapracování"</t>
  </si>
  <si>
    <t>"zásyp pod těsnící vrstvou"  1,01*7,6*2</t>
  </si>
  <si>
    <t>1924496123</t>
  </si>
  <si>
    <t xml:space="preserve">""nakládání materiálu na deponii pro zpětné dosypávky, násypy a zásypy" </t>
  </si>
  <si>
    <t>174151101.2</t>
  </si>
  <si>
    <t>985862981</t>
  </si>
  <si>
    <t>https://podminky.urs.cz/item/CS_URS_2025_01/174151101.2</t>
  </si>
  <si>
    <t>"násyp z nakupovaného materiálu ŠD nad těsnící vrstvou" 0,92*6,50*2</t>
  </si>
  <si>
    <t>58344171</t>
  </si>
  <si>
    <t>štěrkodrť frakce 0/32</t>
  </si>
  <si>
    <t>-1242286800</t>
  </si>
  <si>
    <t>11,96*2,3</t>
  </si>
  <si>
    <t>174151101.3</t>
  </si>
  <si>
    <t>-1316979674</t>
  </si>
  <si>
    <t>https://podminky.urs.cz/item/CS_URS_2025_01/174151101.3</t>
  </si>
  <si>
    <t>Poznámka k položce:_x000D_
Poznámka k položce: zásyp z původního materiálu z meziskládky</t>
  </si>
  <si>
    <t>174151101.4</t>
  </si>
  <si>
    <t>1269173126</t>
  </si>
  <si>
    <t>https://podminky.urs.cz/item/CS_URS_2025_01/174151101.4</t>
  </si>
  <si>
    <t>"ochranný zásyp těsnící folie pískem v tl. 30cm" 0,3*1,75*6,5*2</t>
  </si>
  <si>
    <t>-794982992</t>
  </si>
  <si>
    <t>6,825*2,3</t>
  </si>
  <si>
    <t>181411132</t>
  </si>
  <si>
    <t>Založení trávníku na půdě předem připravené plochy do 1000 m2 výsevem včetně utažení parkového na svahu přes 1:5 do 1:2</t>
  </si>
  <si>
    <t>M2</t>
  </si>
  <si>
    <t>1174781195</t>
  </si>
  <si>
    <t>https://podminky.urs.cz/item/CS_URS_2025_01/181411132</t>
  </si>
  <si>
    <t>44,0*1,3</t>
  </si>
  <si>
    <t>KG</t>
  </si>
  <si>
    <t>685941</t>
  </si>
  <si>
    <t>57,2*0,02 "Přepočtené koeficientem množství</t>
  </si>
  <si>
    <t>182351123</t>
  </si>
  <si>
    <t>Rozprostření a urovnání ornice ve svahu sklonu přes 1:5 strojně při souvislé ploše přes 100 do 500 m2, tl. vrstvy do 200 mm</t>
  </si>
  <si>
    <t>745704493</t>
  </si>
  <si>
    <t>https://podminky.urs.cz/item/CS_URS_2025_01/182351123</t>
  </si>
  <si>
    <t>Poznámka k položce:_x000D_
Poznámka k položce: materiál z meziskládky</t>
  </si>
  <si>
    <t>944248101</t>
  </si>
  <si>
    <t>"zalití rostlin vodou z potoka, 3x v průběhu výstavby, spotřeba 20 l/m2" 44,0*1,3*0.020*3</t>
  </si>
  <si>
    <t>212312111</t>
  </si>
  <si>
    <t>Lože pro trativody z betonu prostého</t>
  </si>
  <si>
    <t>854283406</t>
  </si>
  <si>
    <t>https://podminky.urs.cz/item/CS_URS_2025_01/212312111</t>
  </si>
  <si>
    <t>"podkladní beton drenáže z C 12/15 X0" 0.20*6,5*0.85*2</t>
  </si>
  <si>
    <t>212341111</t>
  </si>
  <si>
    <t>Obetonování drenážních trub mezerovitým betonem</t>
  </si>
  <si>
    <t>-159303396</t>
  </si>
  <si>
    <t>https://podminky.urs.cz/item/CS_URS_2025_01/212341111</t>
  </si>
  <si>
    <t>"obsyp drenážní trubky drenážním betonem" 0.25*0.25*6,5*2</t>
  </si>
  <si>
    <t>212792212</t>
  </si>
  <si>
    <t>Odvodnění mostní opěry z plastových trub drenážní potrubí flexibilní DN 160</t>
  </si>
  <si>
    <t>-991726240</t>
  </si>
  <si>
    <t>https://podminky.urs.cz/item/CS_URS_2025_01/212792212</t>
  </si>
  <si>
    <t>"drenážní perforovaná trubka DN 150, vč. vyvedení před líc opěry" 6,5*2+1,0*2</t>
  </si>
  <si>
    <t>212972113</t>
  </si>
  <si>
    <t>Opláštění drenážních trub filtrační textilií DN 160</t>
  </si>
  <si>
    <t>1203205336</t>
  </si>
  <si>
    <t>https://podminky.urs.cz/item/CS_URS_2025_01/212972113</t>
  </si>
  <si>
    <t>0,5*6,5*2</t>
  </si>
  <si>
    <t>213141112</t>
  </si>
  <si>
    <t>Zřízení vrstvy z geotextilie filtrační, separační, odvodňovací, ochranné, výztužné nebo protierozní v rovině nebo ve sklonu do 1:5, šířky přes 3 do 6 m</t>
  </si>
  <si>
    <t>1871917382</t>
  </si>
  <si>
    <t>https://podminky.urs.cz/item/CS_URS_2025_01/213141112</t>
  </si>
  <si>
    <t>6,5*1,75*2</t>
  </si>
  <si>
    <t>69311089</t>
  </si>
  <si>
    <t>geotextilie netkaná separační, ochranná, filtrační, drenážní PES 600g/m2</t>
  </si>
  <si>
    <t>-1647222518</t>
  </si>
  <si>
    <t>22,75*1,1845 "Přepočtené koeficientem množství</t>
  </si>
  <si>
    <t>273311124</t>
  </si>
  <si>
    <t>Základové konstrukce z betonu prostého desky ve výkopu nebo na hlavách pilot C 12/15</t>
  </si>
  <si>
    <t>-829039280</t>
  </si>
  <si>
    <t>https://podminky.urs.cz/item/CS_URS_2025_01/273311124</t>
  </si>
  <si>
    <t>"podkladní beton z C12/15" 1,40*7,90*0,15*2+1,50*0,85*0,15*4</t>
  </si>
  <si>
    <t>282602112</t>
  </si>
  <si>
    <t>Injektování povrchové s dvojitým obturátorem mikropilot nebo kotev tlakem přes 0,60 do 2,0 MPa</t>
  </si>
  <si>
    <t>512</t>
  </si>
  <si>
    <t>1605246457</t>
  </si>
  <si>
    <t>https://podminky.urs.cz/item/CS_URS_2025_01/282602112</t>
  </si>
  <si>
    <t>RMAT0006</t>
  </si>
  <si>
    <t>směs injektážní, cement portlandský CEM I 52,5MPa</t>
  </si>
  <si>
    <t>-40737735</t>
  </si>
  <si>
    <t>(3,14*0,1*0,1*0,50+3,14*0,2*0,2*4,5)*12*2,40*2</t>
  </si>
  <si>
    <t>283111112</t>
  </si>
  <si>
    <t>Zřízení ocelových trubkových mikropilot tlakové i tahové svislé nebo odklon od svislice do 60° část hladká, průměru přes 80 do 105 mm</t>
  </si>
  <si>
    <t>755783131</t>
  </si>
  <si>
    <t>https://podminky.urs.cz/item/CS_URS_2025_01/283111112</t>
  </si>
  <si>
    <t>Poznámka k položce:_x000D_
Trubka S235 89/16, délka trubky 5,50 m</t>
  </si>
  <si>
    <t>5,0*12*2</t>
  </si>
  <si>
    <t>14011066</t>
  </si>
  <si>
    <t>trubka ocelová bezešvá hladká jakost 11 353 89x10mm</t>
  </si>
  <si>
    <t>1965674895</t>
  </si>
  <si>
    <t>120 * 1,1 " Přepočtené koeficientem množství</t>
  </si>
  <si>
    <t>283131112</t>
  </si>
  <si>
    <t>Zřízení hlav trubkových mikropilot namáhaných tlakem i tahem, průměru přes 80 do 105 mm</t>
  </si>
  <si>
    <t>192037172</t>
  </si>
  <si>
    <t>https://podminky.urs.cz/item/CS_URS_2025_01/283131112</t>
  </si>
  <si>
    <t>RMAT0007</t>
  </si>
  <si>
    <t>hlava mikropilot, deska P20 200x200</t>
  </si>
  <si>
    <t>-1670033715</t>
  </si>
  <si>
    <t>Svislé a kompletní konstrukce</t>
  </si>
  <si>
    <t>310001112</t>
  </si>
  <si>
    <t>Vytvoření prostupů ve zdech z monolitického betonu nebo železobetonu osazením trub, prefabrikovaných dílců, dutinových tvarovek, apod., do bednění vnější průřezové plochy přes 0,02 do 0,05 m2, tloušťky zdi přes 0,5 do 1,0 m</t>
  </si>
  <si>
    <t>-1560684215</t>
  </si>
  <si>
    <t>https://podminky.urs.cz/item/CS_URS_2025_01/310001112</t>
  </si>
  <si>
    <t>28611107</t>
  </si>
  <si>
    <t>trubka kanalizační PVC-U plnostěnná jednovrstvá s rázovou odolností DN 200x6000mm SN12</t>
  </si>
  <si>
    <t>-1976088007</t>
  </si>
  <si>
    <t>317171126</t>
  </si>
  <si>
    <t>Kotvení monolitického betonu římsy do mostovky kotvou do vývrtu</t>
  </si>
  <si>
    <t>KUS</t>
  </si>
  <si>
    <t>1850564290</t>
  </si>
  <si>
    <t>https://podminky.urs.cz/item/CS_URS_2025_01/317171126</t>
  </si>
  <si>
    <t>"kotva říms S235 vč. vyvrtání otvoru" 10*2</t>
  </si>
  <si>
    <t>54879046R</t>
  </si>
  <si>
    <t>kotva říms S 235</t>
  </si>
  <si>
    <t>53988342</t>
  </si>
  <si>
    <t>Poznámka k položce:_x000D_
Poznámka k položce: 6kg/1ks</t>
  </si>
  <si>
    <t>317321119</t>
  </si>
  <si>
    <t>Římsy ze železového betonu C 35/45</t>
  </si>
  <si>
    <t>-422626331</t>
  </si>
  <si>
    <t>https://podminky.urs.cz/item/CS_URS_2025_01/317321119</t>
  </si>
  <si>
    <t>0,25*9,7*2</t>
  </si>
  <si>
    <t>317353121</t>
  </si>
  <si>
    <t>Bednění mostní římsy zřízení všech tvarů</t>
  </si>
  <si>
    <t>936153019</t>
  </si>
  <si>
    <t>https://podminky.urs.cz/item/CS_URS_2025_01/317353121</t>
  </si>
  <si>
    <t>(0,25+0,50+0,2)*9,7*2+0,25*2*2</t>
  </si>
  <si>
    <t>317353221</t>
  </si>
  <si>
    <t>Bednění mostní římsy odstranění všech tvarů</t>
  </si>
  <si>
    <t>-172808548</t>
  </si>
  <si>
    <t>https://podminky.urs.cz/item/CS_URS_2025_01/317353221</t>
  </si>
  <si>
    <t>19,43</t>
  </si>
  <si>
    <t>317361116</t>
  </si>
  <si>
    <t>Výztuž mostních železobetonových říms z betonářské oceli 10 505 (R) nebo BSt 500</t>
  </si>
  <si>
    <t>-1336119822</t>
  </si>
  <si>
    <t>https://podminky.urs.cz/item/CS_URS_2025_01/317361116</t>
  </si>
  <si>
    <t>"výztuž řím z B500B, spotřeba 180 kg/m3" 4,85*0,180</t>
  </si>
  <si>
    <t>334323118</t>
  </si>
  <si>
    <t>Mostní opěry a úložné prahy z betonu železového C 30/37</t>
  </si>
  <si>
    <t>-1970790791</t>
  </si>
  <si>
    <t>https://podminky.urs.cz/item/CS_URS_2025_01/334323118</t>
  </si>
  <si>
    <t>Poznámka k položce:_x000D_
včetně vlysu letopočtu do betonu</t>
  </si>
  <si>
    <t>"opěra 1" 1,20*1,00*7,60</t>
  </si>
  <si>
    <t>"opěra 2"  1,25*1,00*7,60</t>
  </si>
  <si>
    <t>"křídla" (1,35*1,85*0,55*4)</t>
  </si>
  <si>
    <t>334351112</t>
  </si>
  <si>
    <t>Bednění mostních opěr a úložných prahů ze systémového bednění zřízení z překližek, pro železobeton</t>
  </si>
  <si>
    <t>-1061970797</t>
  </si>
  <si>
    <t>https://podminky.urs.cz/item/CS_URS_2025_01/334351112</t>
  </si>
  <si>
    <t>"opěra 1" 1,2*7,6*2+1,0*1,2*2</t>
  </si>
  <si>
    <t>"opěra 2" 1,25*7,6*2+1,0*1,25*2</t>
  </si>
  <si>
    <t>"křídla" 1,35*1,85*2*4+0,55*1,85*4</t>
  </si>
  <si>
    <t>334351211</t>
  </si>
  <si>
    <t>Bednění mostních opěr a úložných prahů ze systémového bednění odstranění z překližek</t>
  </si>
  <si>
    <t>1558169580</t>
  </si>
  <si>
    <t>https://podminky.urs.cz/item/CS_URS_2025_01/334351211</t>
  </si>
  <si>
    <t>334361216</t>
  </si>
  <si>
    <t>Výztuž betonářská mostních konstrukcí opěr, úložných prahů, křídel, závěrných zídek, bloků ložisek, pilířů a sloupů z oceli 10 505 (R) nebo BSt 500 dříků opěr</t>
  </si>
  <si>
    <t>-996214897</t>
  </si>
  <si>
    <t>https://podminky.urs.cz/item/CS_URS_2025_01/334361216</t>
  </si>
  <si>
    <t>"výztuž B500B opěr a křídel " 3,590</t>
  </si>
  <si>
    <t>348171111</t>
  </si>
  <si>
    <t>Osazení mostního ocelového zábradlí přímo do betonu říms</t>
  </si>
  <si>
    <t>2095969593</t>
  </si>
  <si>
    <t>https://podminky.urs.cz/item/CS_URS_2025_01/348171111</t>
  </si>
  <si>
    <t>9,70*2</t>
  </si>
  <si>
    <t>RMAT0003</t>
  </si>
  <si>
    <t>mostní ocelové zábradlí výšky 1,10 m se svislou výplní, vč. kotvení přes patní plechy pomocí vlepovaných kotev M12, vč PKO dle TKP 19B  pro stupeň korozní agresivity C4 a životnost nad 30 let</t>
  </si>
  <si>
    <t>132574028</t>
  </si>
  <si>
    <t>19,40</t>
  </si>
  <si>
    <t>421321128</t>
  </si>
  <si>
    <t>Mostní železobetonové nosné konstrukce deskové nebo klenbové deskové, z betonu C 30/37</t>
  </si>
  <si>
    <t>-876401694</t>
  </si>
  <si>
    <t>https://podminky.urs.cz/item/CS_URS_2025_01/421321128</t>
  </si>
  <si>
    <t>"betonová nosná konstrukce z C 30/37" 3,15*7,60*1,02</t>
  </si>
  <si>
    <t>421351131</t>
  </si>
  <si>
    <t>Bednění deskových konstrukcí mostů z betonu železového nebo předpjatého zřízení boční stěny výšky do 350 mm</t>
  </si>
  <si>
    <t>-1306187140</t>
  </si>
  <si>
    <t>https://podminky.urs.cz/item/CS_URS_2025_01/421351131</t>
  </si>
  <si>
    <t>5,0*6,5+3,15*2+0,6*6,5*2</t>
  </si>
  <si>
    <t>421351231</t>
  </si>
  <si>
    <t>Bednění deskových konstrukcí mostů z betonu železového nebo předpjatého odstranění boční stěny výšky do 350 mm</t>
  </si>
  <si>
    <t>1135951831</t>
  </si>
  <si>
    <t>https://podminky.urs.cz/item/CS_URS_2025_01/421351231</t>
  </si>
  <si>
    <t>421361226</t>
  </si>
  <si>
    <t>Výztuž deskových konstrukcí z betonářské oceli 10 505 (R) nebo BSt 500 deskového mostu</t>
  </si>
  <si>
    <t>930007190</t>
  </si>
  <si>
    <t>https://podminky.urs.cz/item/CS_URS_2025_01/421361226</t>
  </si>
  <si>
    <t>2,937</t>
  </si>
  <si>
    <t>451315126</t>
  </si>
  <si>
    <t>Podkladní a výplňové vrstvy z betonu prostého tloušťky do 150 mm, z betonu C 20/25</t>
  </si>
  <si>
    <t>-2022648210</t>
  </si>
  <si>
    <t>https://podminky.urs.cz/item/CS_URS_2025_01/451315126</t>
  </si>
  <si>
    <t>"podkladní beton pod dlažbu" 5,80*8,90+0,5*1,9*4+1,00*1,10*4</t>
  </si>
  <si>
    <t>451477121</t>
  </si>
  <si>
    <t>Podkladní vrstva plastbetonová drenážní, tloušťky do 20 mm první vrstva</t>
  </si>
  <si>
    <t>-707047919</t>
  </si>
  <si>
    <t>https://podminky.urs.cz/item/CS_URS_2025_01/451477121</t>
  </si>
  <si>
    <t>""drenážní plastbeton v tl. 4cm"</t>
  </si>
  <si>
    <t>0,15*7,0</t>
  </si>
  <si>
    <t>451477122</t>
  </si>
  <si>
    <t>Podkladní vrstva plastbetonová drenážní, tloušťky do 20 mm každá další vrstva</t>
  </si>
  <si>
    <t>1614111119</t>
  </si>
  <si>
    <t>https://podminky.urs.cz/item/CS_URS_2025_01/451477122</t>
  </si>
  <si>
    <t>Poznámka k položce:_x000D_
Poznámka k položce: drenážní plastbeton v tl. 4cm - příplatek za další 2cm</t>
  </si>
  <si>
    <t>1,05</t>
  </si>
  <si>
    <t>452318510</t>
  </si>
  <si>
    <t>Zajišťovací práh z betonu prostého se zvýšenými nároky na prostředí na dně a ve svahu melioračních kanálů s patkami nebo bez patek</t>
  </si>
  <si>
    <t>-1607657817</t>
  </si>
  <si>
    <t>https://podminky.urs.cz/item/CS_URS_2025_01/452318510</t>
  </si>
  <si>
    <t>"betonové prahy v korytě potoka z C 25/30" 0.40*0.80*2,00*2</t>
  </si>
  <si>
    <t>457311117</t>
  </si>
  <si>
    <t>Vyrovnávací nebo spádový beton včetně úpravy povrchu C 25/30</t>
  </si>
  <si>
    <t>1727411140</t>
  </si>
  <si>
    <t>https://podminky.urs.cz/item/CS_URS_2025_01/457311117</t>
  </si>
  <si>
    <t>"přechodový klín z mezerovitého betonu" 0,35*2,0*6,50*2</t>
  </si>
  <si>
    <t>465511521</t>
  </si>
  <si>
    <t>Dlažba z lomového kamene upraveného vodorovná nebo plocha ve sklonu do 1:2 s dodáním hmot do cementové malty, s vyplněním spár a s vyspárováním cementovou maltou v ploše přes 20 m2, tl. 200 mm</t>
  </si>
  <si>
    <t>-282422406</t>
  </si>
  <si>
    <t>https://podminky.urs.cz/item/CS_URS_2025_01/465511521</t>
  </si>
  <si>
    <t>Poznámka k položce:_x000D_
Poznámka k položce: včetně vytvarování žlabu na vtoku</t>
  </si>
  <si>
    <t>5,80*8,90+0,5*1,9*4+1,00*1,10*4</t>
  </si>
  <si>
    <t>451351111</t>
  </si>
  <si>
    <t>Bednění podkladní vrtací šablony základu z hranolů a prken hloubky do 300 mm zřízení</t>
  </si>
  <si>
    <t>366611046</t>
  </si>
  <si>
    <t>https://podminky.urs.cz/item/CS_URS_2025_01/451351111</t>
  </si>
  <si>
    <t>Poznámka k položce:_x000D_
Bednění podkladního betonu</t>
  </si>
  <si>
    <t>0,15*(7,90+2,50*2+0,85*2+6,50)*2</t>
  </si>
  <si>
    <t>451351211</t>
  </si>
  <si>
    <t>Bednění podkladní vrtací šablony základu z hranolů a prken hloubky do 300 mm odstranění</t>
  </si>
  <si>
    <t>-1929169505</t>
  </si>
  <si>
    <t>https://podminky.urs.cz/item/CS_URS_2025_01/451351211</t>
  </si>
  <si>
    <t>463211141</t>
  </si>
  <si>
    <t>Rovnanina z lomového kamene neupraveného pro podélné i příčné objekty objemu do 3 m3 z kamene tříděného, s urovnáním líce a vyklínováním spár úlomky kamene hmotnost jednotlivých kamenů do 80 kg</t>
  </si>
  <si>
    <t>1526463181</t>
  </si>
  <si>
    <t>https://podminky.urs.cz/item/CS_URS_2025_01/463211141</t>
  </si>
  <si>
    <t>(5,0+3,0)*4,0*0,30</t>
  </si>
  <si>
    <t>573231106</t>
  </si>
  <si>
    <t>Postřik spojovací PS bez posypu kamenivem ze silniční emulze, v množství 0,30 kg/m2</t>
  </si>
  <si>
    <t>782266022</t>
  </si>
  <si>
    <t>https://podminky.urs.cz/item/CS_URS_2025_01/573231106</t>
  </si>
  <si>
    <t>""spojovací postřik 0,3 kg/m2"</t>
  </si>
  <si>
    <t>7,0*6,5</t>
  </si>
  <si>
    <t>1043134377</t>
  </si>
  <si>
    <t>Poznámka k položce:_x000D_
Poznámka k položce: ACO 11+</t>
  </si>
  <si>
    <t>578133212</t>
  </si>
  <si>
    <t>Litý asfalt MA 11 (LAS) s rozprostřením z nemodifikovaného asfaltu v pruhu šířky přes 3 m tl. 35 mm</t>
  </si>
  <si>
    <t>1764912712</t>
  </si>
  <si>
    <t>https://podminky.urs.cz/item/CS_URS_2025_01/578133212</t>
  </si>
  <si>
    <t>Poznámka k položce:_x000D_
MA 11 IV 50/70</t>
  </si>
  <si>
    <t>Úpravy povrchů, podlahy a osazování výplní</t>
  </si>
  <si>
    <t>628611102</t>
  </si>
  <si>
    <t>Nátěr mostních betonových konstrukcí epoxidový 2x ochranný nepružný S2 (OS-B)</t>
  </si>
  <si>
    <t>195456487</t>
  </si>
  <si>
    <t>https://podminky.urs.cz/item/CS_URS_2025_01/628611102</t>
  </si>
  <si>
    <t>"nátěr říms typ S4 dle TKP 31" 0,3*9,70*2</t>
  </si>
  <si>
    <t>628611131</t>
  </si>
  <si>
    <t>Nátěr mostních betonových konstrukcí akrylátový na siloxanové a plasticko-elastické bázi 2x ochranný pružný S4 (OS-C (OS 4))</t>
  </si>
  <si>
    <t>1907987485</t>
  </si>
  <si>
    <t>https://podminky.urs.cz/item/CS_URS_2025_01/628611131</t>
  </si>
  <si>
    <t>"nátěr nosné konstrukce typ S2 dle TKP 31" 0,60*5,00*2</t>
  </si>
  <si>
    <t>711</t>
  </si>
  <si>
    <t>Izolace proti vodě, vlhkosti a plynům</t>
  </si>
  <si>
    <t>711111001</t>
  </si>
  <si>
    <t>Provedení izolace proti zemní vlhkosti natěradly a tmely za studena na ploše vodorovné V nátěrem penetračním</t>
  </si>
  <si>
    <t>1299580522</t>
  </si>
  <si>
    <t>https://podminky.urs.cz/item/CS_URS_2025_01/711111001</t>
  </si>
  <si>
    <t>"penetrační nátěr v místě zálivky u římsy" 0,08*9,70*2*2</t>
  </si>
  <si>
    <t>11163150</t>
  </si>
  <si>
    <t>lak penetrační asfaltový</t>
  </si>
  <si>
    <t>-1901281464</t>
  </si>
  <si>
    <t>3,104*0,00033 "Přepočtené koeficientem množství</t>
  </si>
  <si>
    <t>711112001</t>
  </si>
  <si>
    <t>Provedení izolace proti zemní vlhkosti natěradly a tmely za studena na ploše svislé S nátěrem penetračním</t>
  </si>
  <si>
    <t>-758972296</t>
  </si>
  <si>
    <t>https://podminky.urs.cz/item/CS_URS_2025_01/711112001</t>
  </si>
  <si>
    <t>Poznámka k položce:_x000D_
Poznámka k položce: penetrační nátěr</t>
  </si>
  <si>
    <t>"rub opěra 1" 1,80*6,5+0,3*7,60</t>
  </si>
  <si>
    <t>"rub opěra 2" 1,85*6,5+0,3*7,60</t>
  </si>
  <si>
    <t>"rub křídel a líc 200 mm pod UT" 1,35*1,85*4+0,55*1,85*4+3,10*4</t>
  </si>
  <si>
    <t>2072320560</t>
  </si>
  <si>
    <t>54,745*0,00034 "Přepočtené koeficientem množství</t>
  </si>
  <si>
    <t>711122131</t>
  </si>
  <si>
    <t>Provedení izolace proti zemní vlhkosti natěradly a tmely za horka na ploše svislé S nátěrem asfaltovým</t>
  </si>
  <si>
    <t>1601105148</t>
  </si>
  <si>
    <t>https://podminky.urs.cz/item/CS_URS_2025_01/711122131</t>
  </si>
  <si>
    <t>Poznámka k položce:_x000D_
Poznámka k položce: 2x asfaltový nátěr</t>
  </si>
  <si>
    <t>"líc opěr" 0,30*7,60*2</t>
  </si>
  <si>
    <t>"křídla líc 200 mm pod UT + čelo" 0,55*1,85*4+3,10*4</t>
  </si>
  <si>
    <t>24617150</t>
  </si>
  <si>
    <t>nátěr hydroizolační na bázi asfaltu a plastu do spodní stavby</t>
  </si>
  <si>
    <t>297218222</t>
  </si>
  <si>
    <t>21,03*0,00187 "Přepočtené koeficientem množství</t>
  </si>
  <si>
    <t>711131111</t>
  </si>
  <si>
    <t>Provedení izolace proti zemní vlhkosti pásy na sucho samolepícího asfaltového pásu na ploše vodorovné V</t>
  </si>
  <si>
    <t>627564960</t>
  </si>
  <si>
    <t>https://podminky.urs.cz/item/CS_URS_2025_01/711131111</t>
  </si>
  <si>
    <t>"asf. pás s kovovou vložkou jako ochrana asf. pásů pod římsou, výměra bez přesahů" 0,7*9,70*2</t>
  </si>
  <si>
    <t>62866281</t>
  </si>
  <si>
    <t>pás asfaltový samolepicí modifikovaný SBS s vložkou ze skleněné tkaniny se spalitelnou fólií nebo jemnozrnným minerálním posypem nebo textilií na horním povrchu tl 3,0mm</t>
  </si>
  <si>
    <t>1634055539</t>
  </si>
  <si>
    <t>13,58*1,1655 "Přepočtené koeficientem množství</t>
  </si>
  <si>
    <t>711141559</t>
  </si>
  <si>
    <t>Provedení izolace proti zemní vlhkosti pásy přitavením NAIP na ploše vodorovné V</t>
  </si>
  <si>
    <t>1931330334</t>
  </si>
  <si>
    <t>https://podminky.urs.cz/item/CS_URS_2025_01/711141559</t>
  </si>
  <si>
    <t>"asf. pás natavovaný na horní části křídel bez pečetící vrstvy, výměra bez přesahů" 0,55*1,35*4</t>
  </si>
  <si>
    <t>62832001</t>
  </si>
  <si>
    <t>pás asfaltový natavitelný oxidovaný s vložkou ze skleněné rohože typu V60 s jemnozrnným minerálním posypem tl 3,5mm</t>
  </si>
  <si>
    <t>-1731050859</t>
  </si>
  <si>
    <t>4,359*1,1655 "Přepočtené koeficientem množství</t>
  </si>
  <si>
    <t>711142559</t>
  </si>
  <si>
    <t>Provedení izolace proti zemní vlhkosti pásy přitavením NAIP na ploše svislé S</t>
  </si>
  <si>
    <t>990934424</t>
  </si>
  <si>
    <t>https://podminky.urs.cz/item/CS_URS_2025_01/711142559</t>
  </si>
  <si>
    <t>""natavované asf. pásy, výměra bez přesahů"</t>
  </si>
  <si>
    <t>"rub opěr" 1,85*6,50*2</t>
  </si>
  <si>
    <t>"rub křídel" 1,85*1,35*4</t>
  </si>
  <si>
    <t>62832001.2</t>
  </si>
  <si>
    <t>pás asfaltový natavitelný oxidovaný tl 3,5mm typu V60 S35 s vložkou ze skleněné rohože, s jemnozrnným minerálním posypem</t>
  </si>
  <si>
    <t>-1975389513</t>
  </si>
  <si>
    <t>34,050*1,221 "Přepočtené koeficientem množství</t>
  </si>
  <si>
    <t>711341564</t>
  </si>
  <si>
    <t>Provedení izolace mostovek pásy přitavením NAIP</t>
  </si>
  <si>
    <t>845699184</t>
  </si>
  <si>
    <t>https://podminky.urs.cz/item/CS_URS_2025_01/711341564</t>
  </si>
  <si>
    <t>"asf. pás natavovaný na nosné konstrukci s pečetící vrstvou, výměra bez přesahů" 7,00*7,60</t>
  </si>
  <si>
    <t>62832001.3</t>
  </si>
  <si>
    <t>-949252426</t>
  </si>
  <si>
    <t>53,20*1,1655 "Přepočtené koeficientem množství</t>
  </si>
  <si>
    <t>711461103</t>
  </si>
  <si>
    <t>Provedení izolace proti povrchové a podpovrchové tlakové vodě fóliemi na ploše vodorovné V přilepenou v plné ploše</t>
  </si>
  <si>
    <t>-423717857</t>
  </si>
  <si>
    <t>https://podminky.urs.cz/item/CS_URS_2025_01/711461103</t>
  </si>
  <si>
    <t>"těsnící HDPE folie" 1,95*6,50*2</t>
  </si>
  <si>
    <t>28322005</t>
  </si>
  <si>
    <t>fólie hydroizolační pro spodní stavbu mPVC tl 2,0mm</t>
  </si>
  <si>
    <t>1353344820</t>
  </si>
  <si>
    <t>23,35*1,1655 "Přepočtené koeficientem množství</t>
  </si>
  <si>
    <t>998711201</t>
  </si>
  <si>
    <t>Přesun hmot pro izolace proti vodě, vlhkosti a plynům stanovený procentní sazbou (%) z ceny vodorovná dopravní vzdálenost do 50 m základní v objektech výšky do 6 m</t>
  </si>
  <si>
    <t>%</t>
  </si>
  <si>
    <t>-389110573</t>
  </si>
  <si>
    <t>https://podminky.urs.cz/item/CS_URS_2025_01/998711201</t>
  </si>
  <si>
    <t>914112111</t>
  </si>
  <si>
    <t>Tabulka s označením evidenčního čísla mostu na sloupek</t>
  </si>
  <si>
    <t>-447241617</t>
  </si>
  <si>
    <t>https://podminky.urs.cz/item/CS_URS_2025_01/914112111</t>
  </si>
  <si>
    <t>914321111R</t>
  </si>
  <si>
    <t>Nivelační značky</t>
  </si>
  <si>
    <t>-1789776318</t>
  </si>
  <si>
    <t>Osazení silničního obrubníku betonového se zřízením lože, s vyplněním a zatřením spár cementovou maltou stojatého s boční opěrou z betonu prostého, do lože z betonu prostého</t>
  </si>
  <si>
    <t>-500445115</t>
  </si>
  <si>
    <t>https://podminky.urs.cz/item/CS_URS_2025_01/916131213</t>
  </si>
  <si>
    <t>1,0*3+0,5</t>
  </si>
  <si>
    <t>59217031</t>
  </si>
  <si>
    <t>obrubník silniční betonový 1000x150x250mm</t>
  </si>
  <si>
    <t>-521590246</t>
  </si>
  <si>
    <t>3,50*1,02 "Přepočtené koeficientem množství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</si>
  <si>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</si>
  <si>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</si>
  <si>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-1637913502</t>
  </si>
  <si>
    <t>https://podminky.urs.cz/item/CS_URS_2025_01/916231213</t>
  </si>
  <si>
    <t>(1,10+4,95*1,2)*4</t>
  </si>
  <si>
    <t>59217017</t>
  </si>
  <si>
    <t>obrubník betonový chodníkový 1000x100x250mm</t>
  </si>
  <si>
    <t>-1138148260</t>
  </si>
  <si>
    <t>28,16*1,02 "Přepočtené koeficientem množství</t>
  </si>
  <si>
    <t>919121213</t>
  </si>
  <si>
    <t>Utěsnění dilatačních spár zálivkou za studena v cementobetonovém nebo živičném krytu včetně adhezního nátěru bez těsnicího profilu pod zálivkou, pro komůrky šířky 10 mm, hloubky 25 mm</t>
  </si>
  <si>
    <t>157467606</t>
  </si>
  <si>
    <t>https://podminky.urs.cz/item/CS_URS_2025_01/919121213</t>
  </si>
  <si>
    <t>Poznámka k položce:_x000D_
Poznámka k položce: těsnění pracovní spáry říms</t>
  </si>
  <si>
    <t>(0,5+0,80+0,2)*2</t>
  </si>
  <si>
    <t>919121223</t>
  </si>
  <si>
    <t>Utěsnění dilatačních spár zálivkou za studena v cementobetonovém nebo živičném krytu včetně adhezního nátěru bez těsnicího profilu pod zálivkou, pro komůrky šířky 15 mm, hloubky 30 mm</t>
  </si>
  <si>
    <t>166933699</t>
  </si>
  <si>
    <t>https://podminky.urs.cz/item/CS_URS_2025_01/919121223</t>
  </si>
  <si>
    <t>"zálivka asf. ve vozovce v místě řezané spáry 40/15 ve vozovce" 6,50*2+9,70*2</t>
  </si>
  <si>
    <t>919121233</t>
  </si>
  <si>
    <t>Utěsnění dilatačních spár zálivkou za studena v cementobetonovém nebo živičném krytu včetně adhezního nátěru bez těsnicího profilu pod zálivkou, pro komůrky šířky 20 mm, hloubky 40 mm</t>
  </si>
  <si>
    <t>-24261885</t>
  </si>
  <si>
    <t>https://podminky.urs.cz/item/CS_URS_2025_01/919121233</t>
  </si>
  <si>
    <t>"těsnící asf. zálivka podél římsy 40/20" 9,70*2</t>
  </si>
  <si>
    <t>919726124</t>
  </si>
  <si>
    <t>Geotextilie netkaná pro ochranu, separaci nebo filtraci měrná hmotnost přes 500 do 800 g/m2</t>
  </si>
  <si>
    <t>-123335317</t>
  </si>
  <si>
    <t>https://podminky.urs.cz/item/CS_URS_2025_01/919726124</t>
  </si>
  <si>
    <t>Poznámka k položce:_x000D_
Poznámka k položce: geotextilie 600g/m2</t>
  </si>
  <si>
    <t>"rub křídel" (1,85*1,35+0,55*1,85)*4</t>
  </si>
  <si>
    <t>"křídla líc 200 mm pod UT" 3,10*4</t>
  </si>
  <si>
    <t>919735111</t>
  </si>
  <si>
    <t>Řezání stávajícího živičného krytu nebo podkladu hloubky do 50 mm</t>
  </si>
  <si>
    <t>894480734</t>
  </si>
  <si>
    <t>https://podminky.urs.cz/item/CS_URS_2025_01/919735111</t>
  </si>
  <si>
    <t>"řezání asfaltu v tl. 40mm podél říms a obrub, na konci NK" 6,50*2+9,70*2</t>
  </si>
  <si>
    <t>998212111</t>
  </si>
  <si>
    <t>Přesun hmot pro mosty zděné, betonové monolitické, spřažené ocelobetonové nebo kovové vodorovná dopravní vzdálenost do 100 m výška mostu do 20 m</t>
  </si>
  <si>
    <t>1286662470</t>
  </si>
  <si>
    <t>https://podminky.urs.cz/item/CS_URS_2025_01/998212111</t>
  </si>
  <si>
    <t>SEZNAM FIGUR</t>
  </si>
  <si>
    <t>Výměra</t>
  </si>
  <si>
    <t>Použití figury: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</si>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</sst>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000000"/>
      <name val="Arial CE"/>
    </font>
    <font>
      <i/>
      <sz val="7"/>
      <color rgb="FF969696"/>
      <name val="Arial CE"/>
    </font>
    <font>
      <b/>
      <sz val="9"/>
      <name val="Arial CE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3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9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5" borderId="8" xfId="0" applyFill="1" applyBorder="1" applyAlignment="1">
      <alignment vertical="center"/>
    </xf>
    <xf numFmtId="0" fontId="23" fillId="5" borderId="9" xfId="0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5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5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166" fontId="30" fillId="0" borderId="21" xfId="0" applyNumberFormat="1" applyFont="1" applyBorder="1" applyAlignment="1">
      <alignment vertical="center"/>
    </xf>
    <xf numFmtId="4" fontId="30" fillId="0" borderId="22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ill="1" applyBorder="1" applyAlignment="1">
      <alignment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19" xfId="0" applyFont="1" applyFill="1" applyBorder="1" applyAlignment="1">
      <alignment horizontal="center" vertical="center" wrapText="1"/>
    </xf>
    <xf numFmtId="4" fontId="25" fillId="0" borderId="0" xfId="0" applyNumberFormat="1" applyFont="1"/>
    <xf numFmtId="166" fontId="33" fillId="0" borderId="13" xfId="0" applyNumberFormat="1" applyFont="1" applyBorder="1"/>
    <xf numFmtId="166" fontId="33" fillId="0" borderId="14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4" xfId="0" applyBorder="1" applyAlignment="1" applyProtection="1">
      <alignment vertical="center"/>
      <protection locked="0"/>
    </xf>
    <xf numFmtId="0" fontId="23" fillId="0" borderId="23" xfId="0" applyFont="1" applyBorder="1" applyAlignment="1" applyProtection="1">
      <alignment horizontal="center" vertical="center"/>
      <protection locked="0"/>
    </xf>
    <xf numFmtId="49" fontId="23" fillId="0" borderId="23" xfId="0" applyNumberFormat="1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center" vertical="center" wrapText="1"/>
      <protection locked="0"/>
    </xf>
    <xf numFmtId="167" fontId="23" fillId="0" borderId="23" xfId="0" applyNumberFormat="1" applyFont="1" applyBorder="1" applyAlignment="1" applyProtection="1">
      <alignment vertical="center"/>
      <protection locked="0"/>
    </xf>
    <xf numFmtId="4" fontId="23" fillId="3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  <protection locked="0"/>
    </xf>
    <xf numFmtId="0" fontId="24" fillId="3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6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8" fillId="0" borderId="23" xfId="0" applyFont="1" applyBorder="1" applyAlignment="1" applyProtection="1">
      <alignment horizontal="center" vertical="center"/>
      <protection locked="0"/>
    </xf>
    <xf numFmtId="49" fontId="38" fillId="0" borderId="23" xfId="0" applyNumberFormat="1" applyFont="1" applyBorder="1" applyAlignment="1" applyProtection="1">
      <alignment horizontal="left" vertical="center" wrapText="1"/>
      <protection locked="0"/>
    </xf>
    <xf numFmtId="0" fontId="38" fillId="0" borderId="23" xfId="0" applyFont="1" applyBorder="1" applyAlignment="1" applyProtection="1">
      <alignment horizontal="left" vertical="center" wrapText="1"/>
      <protection locked="0"/>
    </xf>
    <xf numFmtId="0" fontId="38" fillId="0" borderId="23" xfId="0" applyFont="1" applyBorder="1" applyAlignment="1" applyProtection="1">
      <alignment horizontal="center" vertical="center" wrapText="1"/>
      <protection locked="0"/>
    </xf>
    <xf numFmtId="167" fontId="38" fillId="0" borderId="23" xfId="0" applyNumberFormat="1" applyFont="1" applyBorder="1" applyAlignment="1" applyProtection="1">
      <alignment vertical="center"/>
      <protection locked="0"/>
    </xf>
    <xf numFmtId="4" fontId="38" fillId="3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  <protection locked="0"/>
    </xf>
    <xf numFmtId="0" fontId="39" fillId="0" borderId="4" xfId="0" applyFont="1" applyBorder="1" applyAlignment="1">
      <alignment vertical="center"/>
    </xf>
    <xf numFmtId="0" fontId="38" fillId="3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0" fontId="38" fillId="3" borderId="20" xfId="0" applyFont="1" applyFill="1" applyBorder="1" applyAlignment="1" applyProtection="1">
      <alignment horizontal="left" vertical="center"/>
      <protection locked="0"/>
    </xf>
    <xf numFmtId="0" fontId="38" fillId="0" borderId="21" xfId="0" applyFont="1" applyBorder="1" applyAlignment="1">
      <alignment horizontal="center" vertical="center"/>
    </xf>
    <xf numFmtId="0" fontId="0" fillId="0" borderId="21" xfId="0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166" fontId="24" fillId="0" borderId="22" xfId="0" applyNumberFormat="1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2" xfId="0" applyBorder="1" applyAlignment="1">
      <alignment vertical="center"/>
    </xf>
    <xf numFmtId="0" fontId="40" fillId="0" borderId="0" xfId="0" applyFont="1" applyAlignment="1">
      <alignment horizontal="left" vertical="center"/>
    </xf>
    <xf numFmtId="0" fontId="41" fillId="0" borderId="0" xfId="0" applyFont="1" applyAlignment="1">
      <alignment vertical="center" wrapText="1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167" fontId="23" fillId="3" borderId="23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7" fontId="42" fillId="0" borderId="19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8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center" vertical="center"/>
    </xf>
    <xf numFmtId="0" fontId="28" fillId="0" borderId="0" xfId="0" applyFont="1" applyAlignment="1">
      <alignment horizontal="left" vertical="center" wrapText="1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9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4" fillId="4" borderId="8" xfId="0" applyFont="1" applyFill="1" applyBorder="1" applyAlignment="1">
      <alignment horizontal="left" vertical="center"/>
    </xf>
    <xf numFmtId="0" fontId="15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5" fillId="0" borderId="1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wrapText="1"/>
    </xf>
    <xf numFmtId="0" fontId="43" fillId="0" borderId="1" xfId="0" applyFont="1" applyBorder="1" applyAlignment="1">
      <alignment horizontal="center" vertical="center" wrapText="1"/>
    </xf>
    <xf numFmtId="49" fontId="45" fillId="0" borderId="1" xfId="0" applyNumberFormat="1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/>
    </xf>
    <xf numFmtId="0" fontId="44" fillId="0" borderId="29" xfId="0" applyFont="1" applyBorder="1" applyAlignment="1">
      <alignment horizontal="left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top"/>
    </xf>
    <xf numFmtId="0" fontId="0" fillId="0" borderId="0" xfId="0" applyAlignment="1"/>
    <xf numFmtId="0" fontId="13" fillId="0" borderId="24" xfId="0" applyFont="1" applyBorder="1" applyAlignment="1">
      <alignment vertical="center" wrapText="1"/>
    </xf>
    <xf numFmtId="0" fontId="13" fillId="0" borderId="25" xfId="0" applyFont="1" applyBorder="1" applyAlignment="1">
      <alignment vertical="center" wrapText="1"/>
    </xf>
    <xf numFmtId="0" fontId="13" fillId="0" borderId="26" xfId="0" applyFont="1" applyBorder="1" applyAlignment="1">
      <alignment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27" xfId="0" applyFont="1" applyBorder="1" applyAlignment="1">
      <alignment vertical="center" wrapText="1"/>
    </xf>
    <xf numFmtId="0" fontId="13" fillId="0" borderId="28" xfId="0" applyFont="1" applyBorder="1" applyAlignment="1">
      <alignment vertical="center" wrapText="1"/>
    </xf>
    <xf numFmtId="0" fontId="13" fillId="0" borderId="30" xfId="0" applyFont="1" applyBorder="1" applyAlignment="1">
      <alignment vertical="center" wrapText="1"/>
    </xf>
    <xf numFmtId="0" fontId="13" fillId="0" borderId="31" xfId="0" applyFont="1" applyBorder="1" applyAlignment="1">
      <alignment vertical="center" wrapText="1"/>
    </xf>
    <xf numFmtId="0" fontId="13" fillId="0" borderId="1" xfId="0" applyFont="1" applyBorder="1" applyAlignment="1">
      <alignment vertical="top"/>
    </xf>
    <xf numFmtId="0" fontId="13" fillId="0" borderId="0" xfId="0" applyFont="1" applyAlignment="1">
      <alignment vertical="top"/>
    </xf>
    <xf numFmtId="0" fontId="13" fillId="0" borderId="24" xfId="0" applyFont="1" applyBorder="1" applyAlignment="1">
      <alignment horizontal="left" vertical="center"/>
    </xf>
    <xf numFmtId="0" fontId="13" fillId="0" borderId="25" xfId="0" applyFont="1" applyBorder="1" applyAlignment="1">
      <alignment horizontal="left" vertical="center"/>
    </xf>
    <xf numFmtId="0" fontId="13" fillId="0" borderId="26" xfId="0" applyFont="1" applyBorder="1" applyAlignment="1">
      <alignment horizontal="left" vertical="center"/>
    </xf>
    <xf numFmtId="0" fontId="13" fillId="0" borderId="27" xfId="0" applyFont="1" applyBorder="1" applyAlignment="1">
      <alignment horizontal="left" vertical="center"/>
    </xf>
    <xf numFmtId="0" fontId="13" fillId="0" borderId="28" xfId="0" applyFont="1" applyBorder="1" applyAlignment="1">
      <alignment horizontal="left" vertical="center"/>
    </xf>
    <xf numFmtId="0" fontId="13" fillId="0" borderId="30" xfId="0" applyFont="1" applyBorder="1" applyAlignment="1">
      <alignment horizontal="left" vertical="center"/>
    </xf>
    <xf numFmtId="0" fontId="13" fillId="0" borderId="31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25" xfId="0" applyFont="1" applyBorder="1" applyAlignment="1">
      <alignment horizontal="left" vertical="center" wrapText="1"/>
    </xf>
    <xf numFmtId="0" fontId="13" fillId="0" borderId="26" xfId="0" applyFont="1" applyBorder="1" applyAlignment="1">
      <alignment horizontal="left" vertical="center" wrapText="1"/>
    </xf>
    <xf numFmtId="0" fontId="13" fillId="0" borderId="27" xfId="0" applyFont="1" applyBorder="1" applyAlignment="1">
      <alignment horizontal="left" vertical="center" wrapText="1"/>
    </xf>
    <xf numFmtId="0" fontId="13" fillId="0" borderId="28" xfId="0" applyFont="1" applyBorder="1" applyAlignment="1">
      <alignment horizontal="left" vertical="center" wrapText="1"/>
    </xf>
    <xf numFmtId="0" fontId="13" fillId="0" borderId="27" xfId="0" applyFont="1" applyBorder="1" applyAlignment="1">
      <alignment vertical="top"/>
    </xf>
    <xf numFmtId="0" fontId="13" fillId="0" borderId="28" xfId="0" applyFont="1" applyBorder="1" applyAlignment="1">
      <alignment vertical="top"/>
    </xf>
    <xf numFmtId="0" fontId="13" fillId="0" borderId="30" xfId="0" applyFont="1" applyBorder="1" applyAlignment="1">
      <alignment vertical="top"/>
    </xf>
    <xf numFmtId="0" fontId="13" fillId="0" borderId="29" xfId="0" applyFont="1" applyBorder="1" applyAlignment="1">
      <alignment vertical="top"/>
    </xf>
    <xf numFmtId="0" fontId="13" fillId="0" borderId="31" xfId="0" applyFont="1" applyBorder="1" applyAlignment="1">
      <alignment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013254000" TargetMode="External"/><Relationship Id="rId13" Type="http://schemas.openxmlformats.org/officeDocument/2006/relationships/hyperlink" Target="https://podminky.urs.cz/item/CS_URS_2025_01/049203000" TargetMode="External"/><Relationship Id="rId3" Type="http://schemas.openxmlformats.org/officeDocument/2006/relationships/hyperlink" Target="https://podminky.urs.cz/item/CS_URS_2023_01/011002000" TargetMode="External"/><Relationship Id="rId7" Type="http://schemas.openxmlformats.org/officeDocument/2006/relationships/hyperlink" Target="https://podminky.urs.cz/item/CS_URS_2025_01/013002000" TargetMode="External"/><Relationship Id="rId12" Type="http://schemas.openxmlformats.org/officeDocument/2006/relationships/hyperlink" Target="https://podminky.urs.cz/item/CS_URS_2025_01/041903000" TargetMode="External"/><Relationship Id="rId2" Type="http://schemas.openxmlformats.org/officeDocument/2006/relationships/hyperlink" Target="https://podminky.urs.cz/item/CS_URS_2025_01/012164000" TargetMode="External"/><Relationship Id="rId1" Type="http://schemas.openxmlformats.org/officeDocument/2006/relationships/hyperlink" Target="https://podminky.urs.cz/item/CS_URS_2025_01/011314000" TargetMode="External"/><Relationship Id="rId6" Type="http://schemas.openxmlformats.org/officeDocument/2006/relationships/hyperlink" Target="https://podminky.urs.cz/item/CS_URS_2025_01/012444000" TargetMode="External"/><Relationship Id="rId11" Type="http://schemas.openxmlformats.org/officeDocument/2006/relationships/hyperlink" Target="https://podminky.urs.cz/item/CS_URS_2025_01/041414000" TargetMode="External"/><Relationship Id="rId5" Type="http://schemas.openxmlformats.org/officeDocument/2006/relationships/hyperlink" Target="https://podminky.urs.cz/item/CS_URS_2025_01/012414000" TargetMode="External"/><Relationship Id="rId15" Type="http://schemas.openxmlformats.org/officeDocument/2006/relationships/drawing" Target="../drawings/drawing2.xml"/><Relationship Id="rId10" Type="http://schemas.openxmlformats.org/officeDocument/2006/relationships/hyperlink" Target="https://podminky.urs.cz/item/CS_URS_2025_01/034503000" TargetMode="External"/><Relationship Id="rId4" Type="http://schemas.openxmlformats.org/officeDocument/2006/relationships/hyperlink" Target="https://podminky.urs.cz/item/CS_URS_2025_01/012203000" TargetMode="External"/><Relationship Id="rId9" Type="http://schemas.openxmlformats.org/officeDocument/2006/relationships/hyperlink" Target="https://podminky.urs.cz/item/CS_URS_2025_01/030001000" TargetMode="External"/><Relationship Id="rId14" Type="http://schemas.openxmlformats.org/officeDocument/2006/relationships/hyperlink" Target="https://podminky.urs.cz/item/CS_URS_2025_01/072203000" TargetMode="Externa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5_01/291211111" TargetMode="External"/><Relationship Id="rId21" Type="http://schemas.openxmlformats.org/officeDocument/2006/relationships/hyperlink" Target="https://podminky.urs.cz/item/CS_URS_2025_01/181951112" TargetMode="External"/><Relationship Id="rId42" Type="http://schemas.openxmlformats.org/officeDocument/2006/relationships/hyperlink" Target="https://podminky.urs.cz/item/CS_URS_2023_01/871251811" TargetMode="External"/><Relationship Id="rId47" Type="http://schemas.openxmlformats.org/officeDocument/2006/relationships/hyperlink" Target="https://podminky.urs.cz/item/CS_URS_2025_01/899132121" TargetMode="External"/><Relationship Id="rId63" Type="http://schemas.openxmlformats.org/officeDocument/2006/relationships/hyperlink" Target="https://podminky.urs.cz/item/CS_URS_2025_01/997221561" TargetMode="External"/><Relationship Id="rId68" Type="http://schemas.openxmlformats.org/officeDocument/2006/relationships/hyperlink" Target="https://podminky.urs.cz/item/CS_URS_2025_01/997221875" TargetMode="External"/><Relationship Id="rId16" Type="http://schemas.openxmlformats.org/officeDocument/2006/relationships/hyperlink" Target="https://podminky.urs.cz/item/CS_URS_2023_01/175151101" TargetMode="External"/><Relationship Id="rId11" Type="http://schemas.openxmlformats.org/officeDocument/2006/relationships/hyperlink" Target="https://podminky.urs.cz/item/CS_URS_2025_01/151101111" TargetMode="External"/><Relationship Id="rId24" Type="http://schemas.openxmlformats.org/officeDocument/2006/relationships/hyperlink" Target="https://podminky.urs.cz/item/CS_URS_2025_01/212532111" TargetMode="External"/><Relationship Id="rId32" Type="http://schemas.openxmlformats.org/officeDocument/2006/relationships/hyperlink" Target="https://podminky.urs.cz/item/CS_URS_2025_01/564861111" TargetMode="External"/><Relationship Id="rId37" Type="http://schemas.openxmlformats.org/officeDocument/2006/relationships/hyperlink" Target="https://podminky.urs.cz/item/CS_URS_2025_01/573191111" TargetMode="External"/><Relationship Id="rId40" Type="http://schemas.openxmlformats.org/officeDocument/2006/relationships/hyperlink" Target="https://podminky.urs.cz/item/CS_URS_2025_01/812372222" TargetMode="External"/><Relationship Id="rId45" Type="http://schemas.openxmlformats.org/officeDocument/2006/relationships/hyperlink" Target="https://podminky.urs.cz/item/CS_URS_2025_01/892241111" TargetMode="External"/><Relationship Id="rId53" Type="http://schemas.openxmlformats.org/officeDocument/2006/relationships/hyperlink" Target="https://podminky.urs.cz/item/CS_URS_2025_01/914511112" TargetMode="External"/><Relationship Id="rId58" Type="http://schemas.openxmlformats.org/officeDocument/2006/relationships/hyperlink" Target="https://podminky.urs.cz/item/CS_URS_2025_01/919521130" TargetMode="External"/><Relationship Id="rId66" Type="http://schemas.openxmlformats.org/officeDocument/2006/relationships/hyperlink" Target="https://podminky.urs.cz/item/CS_URS_2025_01/997221862" TargetMode="External"/><Relationship Id="rId74" Type="http://schemas.openxmlformats.org/officeDocument/2006/relationships/hyperlink" Target="https://podminky.urs.cz/item/CS_URS_2023_01/460671114" TargetMode="External"/><Relationship Id="rId5" Type="http://schemas.openxmlformats.org/officeDocument/2006/relationships/hyperlink" Target="https://podminky.urs.cz/item/CS_URS_2025_01/113107343" TargetMode="External"/><Relationship Id="rId61" Type="http://schemas.openxmlformats.org/officeDocument/2006/relationships/hyperlink" Target="https://podminky.urs.cz/item/CS_URS_2025_01/966008112" TargetMode="External"/><Relationship Id="rId19" Type="http://schemas.openxmlformats.org/officeDocument/2006/relationships/hyperlink" Target="https://podminky.urs.cz/item/CS_URS_2025_01/181451131" TargetMode="External"/><Relationship Id="rId14" Type="http://schemas.openxmlformats.org/officeDocument/2006/relationships/hyperlink" Target="https://podminky.urs.cz/item/CS_URS_2025_01/171151131" TargetMode="External"/><Relationship Id="rId22" Type="http://schemas.openxmlformats.org/officeDocument/2006/relationships/hyperlink" Target="https://podminky.urs.cz/item/CS_URS_2025_01/185804312" TargetMode="External"/><Relationship Id="rId27" Type="http://schemas.openxmlformats.org/officeDocument/2006/relationships/hyperlink" Target="https://podminky.urs.cz/item/CS_URS_2025_01/451573111" TargetMode="External"/><Relationship Id="rId30" Type="http://schemas.openxmlformats.org/officeDocument/2006/relationships/hyperlink" Target="https://podminky.urs.cz/item/CS_URS_2025_01/561061121" TargetMode="External"/><Relationship Id="rId35" Type="http://schemas.openxmlformats.org/officeDocument/2006/relationships/hyperlink" Target="https://podminky.urs.cz/item/CS_URS_2025_01/569831111" TargetMode="External"/><Relationship Id="rId43" Type="http://schemas.openxmlformats.org/officeDocument/2006/relationships/hyperlink" Target="https://podminky.urs.cz/item/CS_URS_2025_01/877241101" TargetMode="External"/><Relationship Id="rId48" Type="http://schemas.openxmlformats.org/officeDocument/2006/relationships/hyperlink" Target="https://podminky.urs.cz/item/CS_URS_2025_01/899721111" TargetMode="External"/><Relationship Id="rId56" Type="http://schemas.openxmlformats.org/officeDocument/2006/relationships/hyperlink" Target="https://podminky.urs.cz/item/CS_URS_2025_01/919735112" TargetMode="External"/><Relationship Id="rId64" Type="http://schemas.openxmlformats.org/officeDocument/2006/relationships/hyperlink" Target="https://podminky.urs.cz/item/CS_URS_2023_01/997221569" TargetMode="External"/><Relationship Id="rId69" Type="http://schemas.openxmlformats.org/officeDocument/2006/relationships/hyperlink" Target="https://podminky.urs.cz/item/CS_URS_2025_01/998225111" TargetMode="External"/><Relationship Id="rId77" Type="http://schemas.openxmlformats.org/officeDocument/2006/relationships/drawing" Target="../drawings/drawing3.xml"/><Relationship Id="rId8" Type="http://schemas.openxmlformats.org/officeDocument/2006/relationships/hyperlink" Target="https://podminky.urs.cz/item/CS_URS_2025_01/122251104" TargetMode="External"/><Relationship Id="rId51" Type="http://schemas.openxmlformats.org/officeDocument/2006/relationships/hyperlink" Target="https://podminky.urs.cz/item/CS_URS_2025_01/914111111" TargetMode="External"/><Relationship Id="rId72" Type="http://schemas.openxmlformats.org/officeDocument/2006/relationships/hyperlink" Target="https://podminky.urs.cz/item/CS_URS_2023_01/460161292" TargetMode="External"/><Relationship Id="rId3" Type="http://schemas.openxmlformats.org/officeDocument/2006/relationships/hyperlink" Target="https://podminky.urs.cz/item/CS_URS_2025_01/113107176" TargetMode="External"/><Relationship Id="rId12" Type="http://schemas.openxmlformats.org/officeDocument/2006/relationships/hyperlink" Target="https://podminky.urs.cz/item/CS_URS_2025_01/162351103" TargetMode="External"/><Relationship Id="rId17" Type="http://schemas.openxmlformats.org/officeDocument/2006/relationships/hyperlink" Target="https://podminky.urs.cz/item/CS_URS_2025_01/181351113" TargetMode="External"/><Relationship Id="rId25" Type="http://schemas.openxmlformats.org/officeDocument/2006/relationships/hyperlink" Target="https://podminky.urs.cz/item/CS_URS_2023_01/212755214" TargetMode="External"/><Relationship Id="rId33" Type="http://schemas.openxmlformats.org/officeDocument/2006/relationships/hyperlink" Target="https://podminky.urs.cz/item/CS_URS_2025_01/564861111" TargetMode="External"/><Relationship Id="rId38" Type="http://schemas.openxmlformats.org/officeDocument/2006/relationships/hyperlink" Target="https://podminky.urs.cz/item/CS_URS_2025_01/573211109" TargetMode="External"/><Relationship Id="rId46" Type="http://schemas.openxmlformats.org/officeDocument/2006/relationships/hyperlink" Target="https://podminky.urs.cz/item/CS_URS_2025_01/892273122" TargetMode="External"/><Relationship Id="rId59" Type="http://schemas.openxmlformats.org/officeDocument/2006/relationships/hyperlink" Target="https://podminky.urs.cz/item/CS_URS_2025_01/919535560" TargetMode="External"/><Relationship Id="rId67" Type="http://schemas.openxmlformats.org/officeDocument/2006/relationships/hyperlink" Target="https://podminky.urs.cz/item/CS_URS_2025_01/997221873" TargetMode="External"/><Relationship Id="rId20" Type="http://schemas.openxmlformats.org/officeDocument/2006/relationships/hyperlink" Target="https://podminky.urs.cz/item/CS_URS_2025_01/181951111" TargetMode="External"/><Relationship Id="rId41" Type="http://schemas.openxmlformats.org/officeDocument/2006/relationships/hyperlink" Target="https://podminky.urs.cz/item/CS_URS_2023_01/871241141" TargetMode="External"/><Relationship Id="rId54" Type="http://schemas.openxmlformats.org/officeDocument/2006/relationships/hyperlink" Target="https://podminky.urs.cz/item/CS_URS_2023_01/916131213" TargetMode="External"/><Relationship Id="rId62" Type="http://schemas.openxmlformats.org/officeDocument/2006/relationships/hyperlink" Target="https://podminky.urs.cz/item/CS_URS_2025_01/966008311" TargetMode="External"/><Relationship Id="rId70" Type="http://schemas.openxmlformats.org/officeDocument/2006/relationships/hyperlink" Target="https://podminky.urs.cz/item/CS_URS_2025_01/998275101" TargetMode="External"/><Relationship Id="rId75" Type="http://schemas.openxmlformats.org/officeDocument/2006/relationships/hyperlink" Target="https://podminky.urs.cz/item/CS_URS_2025_01/460742122" TargetMode="External"/><Relationship Id="rId1" Type="http://schemas.openxmlformats.org/officeDocument/2006/relationships/hyperlink" Target="https://podminky.urs.cz/item/CS_URS_2025_01/111251103" TargetMode="External"/><Relationship Id="rId6" Type="http://schemas.openxmlformats.org/officeDocument/2006/relationships/hyperlink" Target="https://podminky.urs.cz/item/CS_URS_2025_01/113202111" TargetMode="External"/><Relationship Id="rId15" Type="http://schemas.openxmlformats.org/officeDocument/2006/relationships/hyperlink" Target="https://podminky.urs.cz/item/CS_URS_2025_01/174151101" TargetMode="External"/><Relationship Id="rId23" Type="http://schemas.openxmlformats.org/officeDocument/2006/relationships/hyperlink" Target="https://podminky.urs.cz/item/CS_URS_2025_01/185851121" TargetMode="External"/><Relationship Id="rId28" Type="http://schemas.openxmlformats.org/officeDocument/2006/relationships/hyperlink" Target="https://podminky.urs.cz/item/CS_URS_2025_01/451577877" TargetMode="External"/><Relationship Id="rId36" Type="http://schemas.openxmlformats.org/officeDocument/2006/relationships/hyperlink" Target="https://podminky.urs.cz/item/CS_URS_2025_01/569903311" TargetMode="External"/><Relationship Id="rId49" Type="http://schemas.openxmlformats.org/officeDocument/2006/relationships/hyperlink" Target="https://podminky.urs.cz/item/CS_URS_2023_01/899722113" TargetMode="External"/><Relationship Id="rId57" Type="http://schemas.openxmlformats.org/officeDocument/2006/relationships/hyperlink" Target="https://podminky.urs.cz/item/CS_URS_2025_01/919441211" TargetMode="External"/><Relationship Id="rId10" Type="http://schemas.openxmlformats.org/officeDocument/2006/relationships/hyperlink" Target="https://podminky.urs.cz/item/CS_URS_2025_01/151101101" TargetMode="External"/><Relationship Id="rId31" Type="http://schemas.openxmlformats.org/officeDocument/2006/relationships/hyperlink" Target="https://podminky.urs.cz/item/CS_URS_2025_01/564851113" TargetMode="External"/><Relationship Id="rId44" Type="http://schemas.openxmlformats.org/officeDocument/2006/relationships/hyperlink" Target="https://podminky.urs.cz/item/CS_URS_2025_01/877241101" TargetMode="External"/><Relationship Id="rId52" Type="http://schemas.openxmlformats.org/officeDocument/2006/relationships/hyperlink" Target="https://podminky.urs.cz/item/CS_URS_2025_01/914111111" TargetMode="External"/><Relationship Id="rId60" Type="http://schemas.openxmlformats.org/officeDocument/2006/relationships/hyperlink" Target="https://podminky.urs.cz/item/CS_URS_2025_01/938902112" TargetMode="External"/><Relationship Id="rId65" Type="http://schemas.openxmlformats.org/officeDocument/2006/relationships/hyperlink" Target="https://podminky.urs.cz/item/CS_URS_2025_01/997221861" TargetMode="External"/><Relationship Id="rId73" Type="http://schemas.openxmlformats.org/officeDocument/2006/relationships/hyperlink" Target="https://podminky.urs.cz/item/CS_URS_2023_01/460661113" TargetMode="External"/><Relationship Id="rId4" Type="http://schemas.openxmlformats.org/officeDocument/2006/relationships/hyperlink" Target="https://podminky.urs.cz/item/CS_URS_2025_01/113107322" TargetMode="External"/><Relationship Id="rId9" Type="http://schemas.openxmlformats.org/officeDocument/2006/relationships/hyperlink" Target="https://podminky.urs.cz/item/CS_URS_2025_01/132254201" TargetMode="External"/><Relationship Id="rId13" Type="http://schemas.openxmlformats.org/officeDocument/2006/relationships/hyperlink" Target="https://podminky.urs.cz/item/CS_URS_2025_01/167151101" TargetMode="External"/><Relationship Id="rId18" Type="http://schemas.openxmlformats.org/officeDocument/2006/relationships/hyperlink" Target="https://podminky.urs.cz/item/CS_URS_2025_01/181351113" TargetMode="External"/><Relationship Id="rId39" Type="http://schemas.openxmlformats.org/officeDocument/2006/relationships/hyperlink" Target="https://podminky.urs.cz/item/CS_URS_2023_01/577134111" TargetMode="External"/><Relationship Id="rId34" Type="http://schemas.openxmlformats.org/officeDocument/2006/relationships/hyperlink" Target="https://podminky.urs.cz/item/CS_URS_2025_01/565155111" TargetMode="External"/><Relationship Id="rId50" Type="http://schemas.openxmlformats.org/officeDocument/2006/relationships/hyperlink" Target="https://podminky.urs.cz/item/CS_URS_2025_01/912211111" TargetMode="External"/><Relationship Id="rId55" Type="http://schemas.openxmlformats.org/officeDocument/2006/relationships/hyperlink" Target="https://podminky.urs.cz/item/CS_URS_2023_01/919122111" TargetMode="External"/><Relationship Id="rId76" Type="http://schemas.openxmlformats.org/officeDocument/2006/relationships/hyperlink" Target="https://podminky.urs.cz/item/CS_URS_2025_01/460751111" TargetMode="External"/><Relationship Id="rId7" Type="http://schemas.openxmlformats.org/officeDocument/2006/relationships/hyperlink" Target="https://podminky.urs.cz/item/CS_URS_2025_01/121151125" TargetMode="External"/><Relationship Id="rId71" Type="http://schemas.openxmlformats.org/officeDocument/2006/relationships/hyperlink" Target="https://podminky.urs.cz/item/CS_URS_2023_01/998276101" TargetMode="External"/><Relationship Id="rId2" Type="http://schemas.openxmlformats.org/officeDocument/2006/relationships/hyperlink" Target="https://podminky.urs.cz/item/CS_URS_2025_01/113107162" TargetMode="External"/><Relationship Id="rId29" Type="http://schemas.openxmlformats.org/officeDocument/2006/relationships/hyperlink" Target="https://podminky.urs.cz/item/CS_URS_2025_01/452311121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569903311" TargetMode="External"/><Relationship Id="rId13" Type="http://schemas.openxmlformats.org/officeDocument/2006/relationships/drawing" Target="../drawings/drawing4.xml"/><Relationship Id="rId3" Type="http://schemas.openxmlformats.org/officeDocument/2006/relationships/hyperlink" Target="https://podminky.urs.cz/item/CS_URS_2025_01/564851113" TargetMode="External"/><Relationship Id="rId7" Type="http://schemas.openxmlformats.org/officeDocument/2006/relationships/hyperlink" Target="https://podminky.urs.cz/item/CS_URS_2025_01/569831111" TargetMode="External"/><Relationship Id="rId12" Type="http://schemas.openxmlformats.org/officeDocument/2006/relationships/hyperlink" Target="https://podminky.urs.cz/item/CS_URS_2025_01/998225111" TargetMode="External"/><Relationship Id="rId2" Type="http://schemas.openxmlformats.org/officeDocument/2006/relationships/hyperlink" Target="https://podminky.urs.cz/item/CS_URS_2025_01/561061121" TargetMode="External"/><Relationship Id="rId1" Type="http://schemas.openxmlformats.org/officeDocument/2006/relationships/hyperlink" Target="https://podminky.urs.cz/item/CS_URS_2025_01/181951112" TargetMode="External"/><Relationship Id="rId6" Type="http://schemas.openxmlformats.org/officeDocument/2006/relationships/hyperlink" Target="https://podminky.urs.cz/item/CS_URS_2025_01/565155111" TargetMode="External"/><Relationship Id="rId11" Type="http://schemas.openxmlformats.org/officeDocument/2006/relationships/hyperlink" Target="https://podminky.urs.cz/item/CS_URS_2025_01/577134111" TargetMode="External"/><Relationship Id="rId5" Type="http://schemas.openxmlformats.org/officeDocument/2006/relationships/hyperlink" Target="https://podminky.urs.cz/item/CS_URS_2025_01/564861111.2" TargetMode="External"/><Relationship Id="rId10" Type="http://schemas.openxmlformats.org/officeDocument/2006/relationships/hyperlink" Target="https://podminky.urs.cz/item/CS_URS_2025_01/573211109" TargetMode="External"/><Relationship Id="rId4" Type="http://schemas.openxmlformats.org/officeDocument/2006/relationships/hyperlink" Target="https://podminky.urs.cz/item/CS_URS_2025_01/564861111.1" TargetMode="External"/><Relationship Id="rId9" Type="http://schemas.openxmlformats.org/officeDocument/2006/relationships/hyperlink" Target="https://podminky.urs.cz/item/CS_URS_2025_01/573191111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162751119" TargetMode="External"/><Relationship Id="rId13" Type="http://schemas.openxmlformats.org/officeDocument/2006/relationships/hyperlink" Target="https://podminky.urs.cz/item/CS_URS_2025_01/963051111" TargetMode="External"/><Relationship Id="rId18" Type="http://schemas.openxmlformats.org/officeDocument/2006/relationships/hyperlink" Target="https://podminky.urs.cz/item/CS_URS_2025_01/997221861" TargetMode="External"/><Relationship Id="rId3" Type="http://schemas.openxmlformats.org/officeDocument/2006/relationships/hyperlink" Target="https://podminky.urs.cz/item/CS_URS_2025_01/121151103" TargetMode="External"/><Relationship Id="rId21" Type="http://schemas.openxmlformats.org/officeDocument/2006/relationships/drawing" Target="../drawings/drawing5.xml"/><Relationship Id="rId7" Type="http://schemas.openxmlformats.org/officeDocument/2006/relationships/hyperlink" Target="https://podminky.urs.cz/item/CS_URS_2025_01/162751117" TargetMode="External"/><Relationship Id="rId12" Type="http://schemas.openxmlformats.org/officeDocument/2006/relationships/hyperlink" Target="https://podminky.urs.cz/item/CS_URS_2025_01/963041211" TargetMode="External"/><Relationship Id="rId17" Type="http://schemas.openxmlformats.org/officeDocument/2006/relationships/hyperlink" Target="https://podminky.urs.cz/item/CS_URS_2025_01/997211519" TargetMode="External"/><Relationship Id="rId2" Type="http://schemas.openxmlformats.org/officeDocument/2006/relationships/hyperlink" Target="https://podminky.urs.cz/item/CS_URS_2025_01/115001106" TargetMode="External"/><Relationship Id="rId16" Type="http://schemas.openxmlformats.org/officeDocument/2006/relationships/hyperlink" Target="https://podminky.urs.cz/item/CS_URS_2025_01/997211511" TargetMode="External"/><Relationship Id="rId20" Type="http://schemas.openxmlformats.org/officeDocument/2006/relationships/hyperlink" Target="https://podminky.urs.cz/item/CS_URS_2025_01/997221873" TargetMode="External"/><Relationship Id="rId1" Type="http://schemas.openxmlformats.org/officeDocument/2006/relationships/hyperlink" Target="https://podminky.urs.cz/item/CS_URS_2025_01/113105112" TargetMode="External"/><Relationship Id="rId6" Type="http://schemas.openxmlformats.org/officeDocument/2006/relationships/hyperlink" Target="https://podminky.urs.cz/item/CS_URS_2025_01/162251102" TargetMode="External"/><Relationship Id="rId11" Type="http://schemas.openxmlformats.org/officeDocument/2006/relationships/hyperlink" Target="https://podminky.urs.cz/item/CS_URS_2025_01/171251201" TargetMode="External"/><Relationship Id="rId5" Type="http://schemas.openxmlformats.org/officeDocument/2006/relationships/hyperlink" Target="https://podminky.urs.cz/item/CS_URS_2025_01/127751101" TargetMode="External"/><Relationship Id="rId15" Type="http://schemas.openxmlformats.org/officeDocument/2006/relationships/hyperlink" Target="https://podminky.urs.cz/item/CS_URS_2025_01/997211211" TargetMode="External"/><Relationship Id="rId10" Type="http://schemas.openxmlformats.org/officeDocument/2006/relationships/hyperlink" Target="https://podminky.urs.cz/item/CS_URS_2025_01/171201231" TargetMode="External"/><Relationship Id="rId19" Type="http://schemas.openxmlformats.org/officeDocument/2006/relationships/hyperlink" Target="https://podminky.urs.cz/item/CS_URS_2025_01/997221862" TargetMode="External"/><Relationship Id="rId4" Type="http://schemas.openxmlformats.org/officeDocument/2006/relationships/hyperlink" Target="https://podminky.urs.cz/item/CS_URS_2025_01/122251104" TargetMode="External"/><Relationship Id="rId9" Type="http://schemas.openxmlformats.org/officeDocument/2006/relationships/hyperlink" Target="https://podminky.urs.cz/item/CS_URS_2025_01/171153101" TargetMode="External"/><Relationship Id="rId14" Type="http://schemas.openxmlformats.org/officeDocument/2006/relationships/hyperlink" Target="https://podminky.urs.cz/item/CS_URS_2025_01/966005211" TargetMode="External"/></Relationships>
</file>

<file path=xl/worksheets/_rels/sheet6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5_01/334351112" TargetMode="External"/><Relationship Id="rId21" Type="http://schemas.openxmlformats.org/officeDocument/2006/relationships/hyperlink" Target="https://podminky.urs.cz/item/CS_URS_2025_01/317321119" TargetMode="External"/><Relationship Id="rId34" Type="http://schemas.openxmlformats.org/officeDocument/2006/relationships/hyperlink" Target="https://podminky.urs.cz/item/CS_URS_2025_01/451315126" TargetMode="External"/><Relationship Id="rId42" Type="http://schemas.openxmlformats.org/officeDocument/2006/relationships/hyperlink" Target="https://podminky.urs.cz/item/CS_URS_2025_01/463211141" TargetMode="External"/><Relationship Id="rId47" Type="http://schemas.openxmlformats.org/officeDocument/2006/relationships/hyperlink" Target="https://podminky.urs.cz/item/CS_URS_2025_01/628611131" TargetMode="External"/><Relationship Id="rId50" Type="http://schemas.openxmlformats.org/officeDocument/2006/relationships/hyperlink" Target="https://podminky.urs.cz/item/CS_URS_2025_01/711122131" TargetMode="External"/><Relationship Id="rId55" Type="http://schemas.openxmlformats.org/officeDocument/2006/relationships/hyperlink" Target="https://podminky.urs.cz/item/CS_URS_2025_01/711461103" TargetMode="External"/><Relationship Id="rId63" Type="http://schemas.openxmlformats.org/officeDocument/2006/relationships/hyperlink" Target="https://podminky.urs.cz/item/CS_URS_2025_01/919726124" TargetMode="External"/><Relationship Id="rId7" Type="http://schemas.openxmlformats.org/officeDocument/2006/relationships/hyperlink" Target="https://podminky.urs.cz/item/CS_URS_2025_01/181411132" TargetMode="External"/><Relationship Id="rId2" Type="http://schemas.openxmlformats.org/officeDocument/2006/relationships/hyperlink" Target="https://podminky.urs.cz/item/CS_URS_2025_01/162251102" TargetMode="External"/><Relationship Id="rId16" Type="http://schemas.openxmlformats.org/officeDocument/2006/relationships/hyperlink" Target="https://podminky.urs.cz/item/CS_URS_2025_01/282602112" TargetMode="External"/><Relationship Id="rId29" Type="http://schemas.openxmlformats.org/officeDocument/2006/relationships/hyperlink" Target="https://podminky.urs.cz/item/CS_URS_2025_01/348171111" TargetMode="External"/><Relationship Id="rId11" Type="http://schemas.openxmlformats.org/officeDocument/2006/relationships/hyperlink" Target="https://podminky.urs.cz/item/CS_URS_2025_01/212341111" TargetMode="External"/><Relationship Id="rId24" Type="http://schemas.openxmlformats.org/officeDocument/2006/relationships/hyperlink" Target="https://podminky.urs.cz/item/CS_URS_2025_01/317361116" TargetMode="External"/><Relationship Id="rId32" Type="http://schemas.openxmlformats.org/officeDocument/2006/relationships/hyperlink" Target="https://podminky.urs.cz/item/CS_URS_2025_01/421351231" TargetMode="External"/><Relationship Id="rId37" Type="http://schemas.openxmlformats.org/officeDocument/2006/relationships/hyperlink" Target="https://podminky.urs.cz/item/CS_URS_2025_01/452318510" TargetMode="External"/><Relationship Id="rId40" Type="http://schemas.openxmlformats.org/officeDocument/2006/relationships/hyperlink" Target="https://podminky.urs.cz/item/CS_URS_2025_01/451351111" TargetMode="External"/><Relationship Id="rId45" Type="http://schemas.openxmlformats.org/officeDocument/2006/relationships/hyperlink" Target="https://podminky.urs.cz/item/CS_URS_2025_01/578133212" TargetMode="External"/><Relationship Id="rId53" Type="http://schemas.openxmlformats.org/officeDocument/2006/relationships/hyperlink" Target="https://podminky.urs.cz/item/CS_URS_2025_01/711142559" TargetMode="External"/><Relationship Id="rId58" Type="http://schemas.openxmlformats.org/officeDocument/2006/relationships/hyperlink" Target="https://podminky.urs.cz/item/CS_URS_2025_01/916131213" TargetMode="External"/><Relationship Id="rId66" Type="http://schemas.openxmlformats.org/officeDocument/2006/relationships/drawing" Target="../drawings/drawing6.xml"/><Relationship Id="rId5" Type="http://schemas.openxmlformats.org/officeDocument/2006/relationships/hyperlink" Target="https://podminky.urs.cz/item/CS_URS_2025_01/174151101.3" TargetMode="External"/><Relationship Id="rId61" Type="http://schemas.openxmlformats.org/officeDocument/2006/relationships/hyperlink" Target="https://podminky.urs.cz/item/CS_URS_2025_01/919121223" TargetMode="External"/><Relationship Id="rId19" Type="http://schemas.openxmlformats.org/officeDocument/2006/relationships/hyperlink" Target="https://podminky.urs.cz/item/CS_URS_2025_01/310001112" TargetMode="External"/><Relationship Id="rId14" Type="http://schemas.openxmlformats.org/officeDocument/2006/relationships/hyperlink" Target="https://podminky.urs.cz/item/CS_URS_2025_01/213141112" TargetMode="External"/><Relationship Id="rId22" Type="http://schemas.openxmlformats.org/officeDocument/2006/relationships/hyperlink" Target="https://podminky.urs.cz/item/CS_URS_2025_01/317353121" TargetMode="External"/><Relationship Id="rId27" Type="http://schemas.openxmlformats.org/officeDocument/2006/relationships/hyperlink" Target="https://podminky.urs.cz/item/CS_URS_2025_01/334351211" TargetMode="External"/><Relationship Id="rId30" Type="http://schemas.openxmlformats.org/officeDocument/2006/relationships/hyperlink" Target="https://podminky.urs.cz/item/CS_URS_2025_01/421321128" TargetMode="External"/><Relationship Id="rId35" Type="http://schemas.openxmlformats.org/officeDocument/2006/relationships/hyperlink" Target="https://podminky.urs.cz/item/CS_URS_2025_01/451477121" TargetMode="External"/><Relationship Id="rId43" Type="http://schemas.openxmlformats.org/officeDocument/2006/relationships/hyperlink" Target="https://podminky.urs.cz/item/CS_URS_2025_01/573231106" TargetMode="External"/><Relationship Id="rId48" Type="http://schemas.openxmlformats.org/officeDocument/2006/relationships/hyperlink" Target="https://podminky.urs.cz/item/CS_URS_2025_01/711111001" TargetMode="External"/><Relationship Id="rId56" Type="http://schemas.openxmlformats.org/officeDocument/2006/relationships/hyperlink" Target="https://podminky.urs.cz/item/CS_URS_2025_01/998711201" TargetMode="External"/><Relationship Id="rId64" Type="http://schemas.openxmlformats.org/officeDocument/2006/relationships/hyperlink" Target="https://podminky.urs.cz/item/CS_URS_2025_01/919735111" TargetMode="External"/><Relationship Id="rId8" Type="http://schemas.openxmlformats.org/officeDocument/2006/relationships/hyperlink" Target="https://podminky.urs.cz/item/CS_URS_2025_01/182351123" TargetMode="External"/><Relationship Id="rId51" Type="http://schemas.openxmlformats.org/officeDocument/2006/relationships/hyperlink" Target="https://podminky.urs.cz/item/CS_URS_2025_01/711131111" TargetMode="External"/><Relationship Id="rId3" Type="http://schemas.openxmlformats.org/officeDocument/2006/relationships/hyperlink" Target="https://podminky.urs.cz/item/CS_URS_2025_01/167151101" TargetMode="External"/><Relationship Id="rId12" Type="http://schemas.openxmlformats.org/officeDocument/2006/relationships/hyperlink" Target="https://podminky.urs.cz/item/CS_URS_2025_01/212792212" TargetMode="External"/><Relationship Id="rId17" Type="http://schemas.openxmlformats.org/officeDocument/2006/relationships/hyperlink" Target="https://podminky.urs.cz/item/CS_URS_2025_01/283111112" TargetMode="External"/><Relationship Id="rId25" Type="http://schemas.openxmlformats.org/officeDocument/2006/relationships/hyperlink" Target="https://podminky.urs.cz/item/CS_URS_2025_01/334323118" TargetMode="External"/><Relationship Id="rId33" Type="http://schemas.openxmlformats.org/officeDocument/2006/relationships/hyperlink" Target="https://podminky.urs.cz/item/CS_URS_2025_01/421361226" TargetMode="External"/><Relationship Id="rId38" Type="http://schemas.openxmlformats.org/officeDocument/2006/relationships/hyperlink" Target="https://podminky.urs.cz/item/CS_URS_2025_01/457311117" TargetMode="External"/><Relationship Id="rId46" Type="http://schemas.openxmlformats.org/officeDocument/2006/relationships/hyperlink" Target="https://podminky.urs.cz/item/CS_URS_2025_01/628611102" TargetMode="External"/><Relationship Id="rId59" Type="http://schemas.openxmlformats.org/officeDocument/2006/relationships/hyperlink" Target="https://podminky.urs.cz/item/CS_URS_2025_01/916231213" TargetMode="External"/><Relationship Id="rId20" Type="http://schemas.openxmlformats.org/officeDocument/2006/relationships/hyperlink" Target="https://podminky.urs.cz/item/CS_URS_2025_01/317171126" TargetMode="External"/><Relationship Id="rId41" Type="http://schemas.openxmlformats.org/officeDocument/2006/relationships/hyperlink" Target="https://podminky.urs.cz/item/CS_URS_2025_01/451351211" TargetMode="External"/><Relationship Id="rId54" Type="http://schemas.openxmlformats.org/officeDocument/2006/relationships/hyperlink" Target="https://podminky.urs.cz/item/CS_URS_2025_01/711341564" TargetMode="External"/><Relationship Id="rId62" Type="http://schemas.openxmlformats.org/officeDocument/2006/relationships/hyperlink" Target="https://podminky.urs.cz/item/CS_URS_2025_01/919121233" TargetMode="External"/><Relationship Id="rId1" Type="http://schemas.openxmlformats.org/officeDocument/2006/relationships/hyperlink" Target="https://podminky.urs.cz/item/CS_URS_2025_01/115101201" TargetMode="External"/><Relationship Id="rId6" Type="http://schemas.openxmlformats.org/officeDocument/2006/relationships/hyperlink" Target="https://podminky.urs.cz/item/CS_URS_2025_01/174151101.4" TargetMode="External"/><Relationship Id="rId15" Type="http://schemas.openxmlformats.org/officeDocument/2006/relationships/hyperlink" Target="https://podminky.urs.cz/item/CS_URS_2025_01/273311124" TargetMode="External"/><Relationship Id="rId23" Type="http://schemas.openxmlformats.org/officeDocument/2006/relationships/hyperlink" Target="https://podminky.urs.cz/item/CS_URS_2025_01/317353221" TargetMode="External"/><Relationship Id="rId28" Type="http://schemas.openxmlformats.org/officeDocument/2006/relationships/hyperlink" Target="https://podminky.urs.cz/item/CS_URS_2025_01/334361216" TargetMode="External"/><Relationship Id="rId36" Type="http://schemas.openxmlformats.org/officeDocument/2006/relationships/hyperlink" Target="https://podminky.urs.cz/item/CS_URS_2025_01/451477122" TargetMode="External"/><Relationship Id="rId49" Type="http://schemas.openxmlformats.org/officeDocument/2006/relationships/hyperlink" Target="https://podminky.urs.cz/item/CS_URS_2025_01/711112001" TargetMode="External"/><Relationship Id="rId57" Type="http://schemas.openxmlformats.org/officeDocument/2006/relationships/hyperlink" Target="https://podminky.urs.cz/item/CS_URS_2025_01/914112111" TargetMode="External"/><Relationship Id="rId10" Type="http://schemas.openxmlformats.org/officeDocument/2006/relationships/hyperlink" Target="https://podminky.urs.cz/item/CS_URS_2025_01/212312111" TargetMode="External"/><Relationship Id="rId31" Type="http://schemas.openxmlformats.org/officeDocument/2006/relationships/hyperlink" Target="https://podminky.urs.cz/item/CS_URS_2025_01/421351131" TargetMode="External"/><Relationship Id="rId44" Type="http://schemas.openxmlformats.org/officeDocument/2006/relationships/hyperlink" Target="https://podminky.urs.cz/item/CS_URS_2025_01/577134111" TargetMode="External"/><Relationship Id="rId52" Type="http://schemas.openxmlformats.org/officeDocument/2006/relationships/hyperlink" Target="https://podminky.urs.cz/item/CS_URS_2025_01/711141559" TargetMode="External"/><Relationship Id="rId60" Type="http://schemas.openxmlformats.org/officeDocument/2006/relationships/hyperlink" Target="https://podminky.urs.cz/item/CS_URS_2025_01/919121213" TargetMode="External"/><Relationship Id="rId65" Type="http://schemas.openxmlformats.org/officeDocument/2006/relationships/hyperlink" Target="https://podminky.urs.cz/item/CS_URS_2025_01/998212111" TargetMode="External"/><Relationship Id="rId4" Type="http://schemas.openxmlformats.org/officeDocument/2006/relationships/hyperlink" Target="https://podminky.urs.cz/item/CS_URS_2025_01/174151101.2" TargetMode="External"/><Relationship Id="rId9" Type="http://schemas.openxmlformats.org/officeDocument/2006/relationships/hyperlink" Target="https://podminky.urs.cz/item/CS_URS_2025_01/185804312" TargetMode="External"/><Relationship Id="rId13" Type="http://schemas.openxmlformats.org/officeDocument/2006/relationships/hyperlink" Target="https://podminky.urs.cz/item/CS_URS_2025_01/212972113" TargetMode="External"/><Relationship Id="rId18" Type="http://schemas.openxmlformats.org/officeDocument/2006/relationships/hyperlink" Target="https://podminky.urs.cz/item/CS_URS_2025_01/283131112" TargetMode="External"/><Relationship Id="rId39" Type="http://schemas.openxmlformats.org/officeDocument/2006/relationships/hyperlink" Target="https://podminky.urs.cz/item/CS_URS_2025_01/465511521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1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50000000000003" customHeight="1">
      <c r="AR2" s="293" t="s">
        <v>6</v>
      </c>
      <c r="AS2" s="306"/>
      <c r="AT2" s="306"/>
      <c r="AU2" s="306"/>
      <c r="AV2" s="306"/>
      <c r="AW2" s="306"/>
      <c r="AX2" s="306"/>
      <c r="AY2" s="306"/>
      <c r="AZ2" s="306"/>
      <c r="BA2" s="306"/>
      <c r="BB2" s="306"/>
      <c r="BC2" s="306"/>
      <c r="BD2" s="306"/>
      <c r="BE2" s="306"/>
      <c r="BS2" s="18" t="s">
        <v>7</v>
      </c>
      <c r="BT2" s="18" t="s">
        <v>8</v>
      </c>
    </row>
    <row r="3" spans="1:74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pans="1:74" ht="24.95" customHeight="1">
      <c r="B4" s="21"/>
      <c r="D4" s="22" t="s">
        <v>10</v>
      </c>
      <c r="AR4" s="21"/>
      <c r="AS4" s="23" t="s">
        <v>11</v>
      </c>
      <c r="BE4" s="24" t="s">
        <v>12</v>
      </c>
      <c r="BS4" s="18" t="s">
        <v>13</v>
      </c>
    </row>
    <row r="5" spans="1:74" ht="12" customHeight="1">
      <c r="B5" s="21"/>
      <c r="D5" s="25" t="s">
        <v>14</v>
      </c>
      <c r="K5" s="278" t="s">
        <v>15</v>
      </c>
      <c r="L5" s="306"/>
      <c r="M5" s="306"/>
      <c r="N5" s="306"/>
      <c r="O5" s="306"/>
      <c r="P5" s="306"/>
      <c r="Q5" s="306"/>
      <c r="R5" s="306"/>
      <c r="S5" s="306"/>
      <c r="T5" s="306"/>
      <c r="U5" s="306"/>
      <c r="V5" s="306"/>
      <c r="W5" s="306"/>
      <c r="X5" s="306"/>
      <c r="Y5" s="306"/>
      <c r="Z5" s="306"/>
      <c r="AA5" s="306"/>
      <c r="AB5" s="306"/>
      <c r="AC5" s="306"/>
      <c r="AD5" s="306"/>
      <c r="AE5" s="306"/>
      <c r="AF5" s="306"/>
      <c r="AG5" s="306"/>
      <c r="AH5" s="306"/>
      <c r="AI5" s="306"/>
      <c r="AJ5" s="306"/>
      <c r="AK5" s="306"/>
      <c r="AL5" s="306"/>
      <c r="AM5" s="306"/>
      <c r="AN5" s="306"/>
      <c r="AO5" s="306"/>
      <c r="AR5" s="21"/>
      <c r="BE5" s="275" t="s">
        <v>16</v>
      </c>
      <c r="BS5" s="18" t="s">
        <v>7</v>
      </c>
    </row>
    <row r="6" spans="1:74" ht="36.950000000000003" customHeight="1">
      <c r="B6" s="21"/>
      <c r="D6" s="27" t="s">
        <v>17</v>
      </c>
      <c r="K6" s="279" t="s">
        <v>18</v>
      </c>
      <c r="L6" s="306"/>
      <c r="M6" s="306"/>
      <c r="N6" s="306"/>
      <c r="O6" s="306"/>
      <c r="P6" s="306"/>
      <c r="Q6" s="306"/>
      <c r="R6" s="306"/>
      <c r="S6" s="306"/>
      <c r="T6" s="306"/>
      <c r="U6" s="306"/>
      <c r="V6" s="306"/>
      <c r="W6" s="306"/>
      <c r="X6" s="306"/>
      <c r="Y6" s="306"/>
      <c r="Z6" s="306"/>
      <c r="AA6" s="306"/>
      <c r="AB6" s="306"/>
      <c r="AC6" s="306"/>
      <c r="AD6" s="306"/>
      <c r="AE6" s="306"/>
      <c r="AF6" s="306"/>
      <c r="AG6" s="306"/>
      <c r="AH6" s="306"/>
      <c r="AI6" s="306"/>
      <c r="AJ6" s="306"/>
      <c r="AK6" s="306"/>
      <c r="AL6" s="306"/>
      <c r="AM6" s="306"/>
      <c r="AN6" s="306"/>
      <c r="AO6" s="306"/>
      <c r="AR6" s="21"/>
      <c r="BE6" s="276"/>
      <c r="BS6" s="18" t="s">
        <v>7</v>
      </c>
    </row>
    <row r="7" spans="1:74" ht="12" customHeight="1">
      <c r="B7" s="21"/>
      <c r="D7" s="28" t="s">
        <v>19</v>
      </c>
      <c r="K7" s="26" t="s">
        <v>3</v>
      </c>
      <c r="AK7" s="28" t="s">
        <v>20</v>
      </c>
      <c r="AN7" s="26" t="s">
        <v>3</v>
      </c>
      <c r="AR7" s="21"/>
      <c r="BE7" s="276"/>
      <c r="BS7" s="18" t="s">
        <v>7</v>
      </c>
    </row>
    <row r="8" spans="1:74" ht="12" customHeight="1">
      <c r="B8" s="21"/>
      <c r="D8" s="28" t="s">
        <v>21</v>
      </c>
      <c r="K8" s="26" t="s">
        <v>22</v>
      </c>
      <c r="AK8" s="28" t="s">
        <v>23</v>
      </c>
      <c r="AN8" s="29" t="s">
        <v>24</v>
      </c>
      <c r="AR8" s="21"/>
      <c r="BE8" s="276"/>
      <c r="BS8" s="18" t="s">
        <v>7</v>
      </c>
    </row>
    <row r="9" spans="1:74" ht="14.45" customHeight="1">
      <c r="B9" s="21"/>
      <c r="AR9" s="21"/>
      <c r="BE9" s="276"/>
      <c r="BS9" s="18" t="s">
        <v>7</v>
      </c>
    </row>
    <row r="10" spans="1:74" ht="12" customHeight="1">
      <c r="B10" s="21"/>
      <c r="D10" s="28" t="s">
        <v>25</v>
      </c>
      <c r="AK10" s="28" t="s">
        <v>26</v>
      </c>
      <c r="AN10" s="26" t="s">
        <v>3</v>
      </c>
      <c r="AR10" s="21"/>
      <c r="BE10" s="276"/>
      <c r="BS10" s="18" t="s">
        <v>7</v>
      </c>
    </row>
    <row r="11" spans="1:74" ht="18.399999999999999" customHeight="1">
      <c r="B11" s="21"/>
      <c r="E11" s="26" t="s">
        <v>27</v>
      </c>
      <c r="AK11" s="28" t="s">
        <v>28</v>
      </c>
      <c r="AN11" s="26" t="s">
        <v>3</v>
      </c>
      <c r="AR11" s="21"/>
      <c r="BE11" s="276"/>
      <c r="BS11" s="18" t="s">
        <v>7</v>
      </c>
    </row>
    <row r="12" spans="1:74" ht="6.95" customHeight="1">
      <c r="B12" s="21"/>
      <c r="AR12" s="21"/>
      <c r="BE12" s="276"/>
      <c r="BS12" s="18" t="s">
        <v>7</v>
      </c>
    </row>
    <row r="13" spans="1:74" ht="12" customHeight="1">
      <c r="B13" s="21"/>
      <c r="D13" s="28" t="s">
        <v>29</v>
      </c>
      <c r="AK13" s="28" t="s">
        <v>26</v>
      </c>
      <c r="AN13" s="30" t="s">
        <v>30</v>
      </c>
      <c r="AR13" s="21"/>
      <c r="BE13" s="276"/>
      <c r="BS13" s="18" t="s">
        <v>7</v>
      </c>
    </row>
    <row r="14" spans="1:74">
      <c r="B14" s="21"/>
      <c r="E14" s="280" t="s">
        <v>30</v>
      </c>
      <c r="F14" s="281"/>
      <c r="G14" s="281"/>
      <c r="H14" s="281"/>
      <c r="I14" s="281"/>
      <c r="J14" s="281"/>
      <c r="K14" s="281"/>
      <c r="L14" s="281"/>
      <c r="M14" s="281"/>
      <c r="N14" s="281"/>
      <c r="O14" s="281"/>
      <c r="P14" s="281"/>
      <c r="Q14" s="281"/>
      <c r="R14" s="281"/>
      <c r="S14" s="281"/>
      <c r="T14" s="281"/>
      <c r="U14" s="281"/>
      <c r="V14" s="281"/>
      <c r="W14" s="281"/>
      <c r="X14" s="281"/>
      <c r="Y14" s="281"/>
      <c r="Z14" s="281"/>
      <c r="AA14" s="281"/>
      <c r="AB14" s="281"/>
      <c r="AC14" s="281"/>
      <c r="AD14" s="281"/>
      <c r="AE14" s="281"/>
      <c r="AF14" s="281"/>
      <c r="AG14" s="281"/>
      <c r="AH14" s="281"/>
      <c r="AI14" s="281"/>
      <c r="AJ14" s="281"/>
      <c r="AK14" s="28" t="s">
        <v>28</v>
      </c>
      <c r="AN14" s="30" t="s">
        <v>30</v>
      </c>
      <c r="AR14" s="21"/>
      <c r="BE14" s="276"/>
      <c r="BS14" s="18" t="s">
        <v>7</v>
      </c>
    </row>
    <row r="15" spans="1:74" ht="6.95" customHeight="1">
      <c r="B15" s="21"/>
      <c r="AR15" s="21"/>
      <c r="BE15" s="276"/>
      <c r="BS15" s="18" t="s">
        <v>4</v>
      </c>
    </row>
    <row r="16" spans="1:74" ht="12" customHeight="1">
      <c r="B16" s="21"/>
      <c r="D16" s="28" t="s">
        <v>31</v>
      </c>
      <c r="AK16" s="28" t="s">
        <v>26</v>
      </c>
      <c r="AN16" s="26" t="s">
        <v>32</v>
      </c>
      <c r="AR16" s="21"/>
      <c r="BE16" s="276"/>
      <c r="BS16" s="18" t="s">
        <v>4</v>
      </c>
    </row>
    <row r="17" spans="2:71" ht="18.399999999999999" customHeight="1">
      <c r="B17" s="21"/>
      <c r="E17" s="26" t="s">
        <v>33</v>
      </c>
      <c r="AK17" s="28" t="s">
        <v>28</v>
      </c>
      <c r="AN17" s="26" t="s">
        <v>34</v>
      </c>
      <c r="AR17" s="21"/>
      <c r="BE17" s="276"/>
      <c r="BS17" s="18" t="s">
        <v>35</v>
      </c>
    </row>
    <row r="18" spans="2:71" ht="6.95" customHeight="1">
      <c r="B18" s="21"/>
      <c r="AR18" s="21"/>
      <c r="BE18" s="276"/>
      <c r="BS18" s="18" t="s">
        <v>7</v>
      </c>
    </row>
    <row r="19" spans="2:71" ht="12" customHeight="1">
      <c r="B19" s="21"/>
      <c r="D19" s="28" t="s">
        <v>36</v>
      </c>
      <c r="AK19" s="28" t="s">
        <v>26</v>
      </c>
      <c r="AN19" s="26" t="s">
        <v>32</v>
      </c>
      <c r="AR19" s="21"/>
      <c r="BE19" s="276"/>
      <c r="BS19" s="18" t="s">
        <v>7</v>
      </c>
    </row>
    <row r="20" spans="2:71" ht="18.399999999999999" customHeight="1">
      <c r="B20" s="21"/>
      <c r="E20" s="26" t="s">
        <v>33</v>
      </c>
      <c r="AK20" s="28" t="s">
        <v>28</v>
      </c>
      <c r="AN20" s="26" t="s">
        <v>34</v>
      </c>
      <c r="AR20" s="21"/>
      <c r="BE20" s="276"/>
      <c r="BS20" s="18" t="s">
        <v>4</v>
      </c>
    </row>
    <row r="21" spans="2:71" ht="6.95" customHeight="1">
      <c r="B21" s="21"/>
      <c r="AR21" s="21"/>
      <c r="BE21" s="276"/>
    </row>
    <row r="22" spans="2:71" ht="12" customHeight="1">
      <c r="B22" s="21"/>
      <c r="D22" s="28" t="s">
        <v>37</v>
      </c>
      <c r="AR22" s="21"/>
      <c r="BE22" s="276"/>
    </row>
    <row r="23" spans="2:71" ht="47.25" customHeight="1">
      <c r="B23" s="21"/>
      <c r="E23" s="282" t="s">
        <v>38</v>
      </c>
      <c r="F23" s="282"/>
      <c r="G23" s="282"/>
      <c r="H23" s="282"/>
      <c r="I23" s="282"/>
      <c r="J23" s="282"/>
      <c r="K23" s="282"/>
      <c r="L23" s="282"/>
      <c r="M23" s="282"/>
      <c r="N23" s="282"/>
      <c r="O23" s="282"/>
      <c r="P23" s="282"/>
      <c r="Q23" s="282"/>
      <c r="R23" s="282"/>
      <c r="S23" s="282"/>
      <c r="T23" s="282"/>
      <c r="U23" s="282"/>
      <c r="V23" s="282"/>
      <c r="W23" s="282"/>
      <c r="X23" s="282"/>
      <c r="Y23" s="282"/>
      <c r="Z23" s="282"/>
      <c r="AA23" s="282"/>
      <c r="AB23" s="282"/>
      <c r="AC23" s="282"/>
      <c r="AD23" s="282"/>
      <c r="AE23" s="282"/>
      <c r="AF23" s="282"/>
      <c r="AG23" s="282"/>
      <c r="AH23" s="282"/>
      <c r="AI23" s="282"/>
      <c r="AJ23" s="282"/>
      <c r="AK23" s="282"/>
      <c r="AL23" s="282"/>
      <c r="AM23" s="282"/>
      <c r="AN23" s="282"/>
      <c r="AR23" s="21"/>
      <c r="BE23" s="276"/>
    </row>
    <row r="24" spans="2:71" ht="6.95" customHeight="1">
      <c r="B24" s="21"/>
      <c r="AR24" s="21"/>
      <c r="BE24" s="276"/>
    </row>
    <row r="25" spans="2:7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76"/>
    </row>
    <row r="26" spans="2:71" s="1" customFormat="1" ht="25.9" customHeight="1">
      <c r="B26" s="33"/>
      <c r="D26" s="34" t="s">
        <v>39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83">
        <f>ROUND(AG54,2)</f>
        <v>0</v>
      </c>
      <c r="AL26" s="284"/>
      <c r="AM26" s="284"/>
      <c r="AN26" s="284"/>
      <c r="AO26" s="284"/>
      <c r="AR26" s="33"/>
      <c r="BE26" s="276"/>
    </row>
    <row r="27" spans="2:71" s="1" customFormat="1" ht="6.95" customHeight="1">
      <c r="B27" s="33"/>
      <c r="AR27" s="33"/>
      <c r="BE27" s="276"/>
    </row>
    <row r="28" spans="2:71" s="1" customFormat="1">
      <c r="B28" s="33"/>
      <c r="L28" s="285" t="s">
        <v>40</v>
      </c>
      <c r="M28" s="285"/>
      <c r="N28" s="285"/>
      <c r="O28" s="285"/>
      <c r="P28" s="285"/>
      <c r="W28" s="285" t="s">
        <v>41</v>
      </c>
      <c r="X28" s="285"/>
      <c r="Y28" s="285"/>
      <c r="Z28" s="285"/>
      <c r="AA28" s="285"/>
      <c r="AB28" s="285"/>
      <c r="AC28" s="285"/>
      <c r="AD28" s="285"/>
      <c r="AE28" s="285"/>
      <c r="AK28" s="285" t="s">
        <v>42</v>
      </c>
      <c r="AL28" s="285"/>
      <c r="AM28" s="285"/>
      <c r="AN28" s="285"/>
      <c r="AO28" s="285"/>
      <c r="AR28" s="33"/>
      <c r="BE28" s="276"/>
    </row>
    <row r="29" spans="2:71" s="2" customFormat="1" ht="14.45" customHeight="1">
      <c r="B29" s="37"/>
      <c r="D29" s="28" t="s">
        <v>43</v>
      </c>
      <c r="F29" s="28" t="s">
        <v>44</v>
      </c>
      <c r="L29" s="288">
        <v>0.21</v>
      </c>
      <c r="M29" s="287"/>
      <c r="N29" s="287"/>
      <c r="O29" s="287"/>
      <c r="P29" s="287"/>
      <c r="W29" s="286">
        <f>ROUND(AZ54, 2)</f>
        <v>0</v>
      </c>
      <c r="X29" s="287"/>
      <c r="Y29" s="287"/>
      <c r="Z29" s="287"/>
      <c r="AA29" s="287"/>
      <c r="AB29" s="287"/>
      <c r="AC29" s="287"/>
      <c r="AD29" s="287"/>
      <c r="AE29" s="287"/>
      <c r="AK29" s="286">
        <f>ROUND(AV54, 2)</f>
        <v>0</v>
      </c>
      <c r="AL29" s="287"/>
      <c r="AM29" s="287"/>
      <c r="AN29" s="287"/>
      <c r="AO29" s="287"/>
      <c r="AR29" s="37"/>
      <c r="BE29" s="277"/>
    </row>
    <row r="30" spans="2:71" s="2" customFormat="1" ht="14.45" customHeight="1">
      <c r="B30" s="37"/>
      <c r="F30" s="28" t="s">
        <v>45</v>
      </c>
      <c r="L30" s="288">
        <v>0.12</v>
      </c>
      <c r="M30" s="287"/>
      <c r="N30" s="287"/>
      <c r="O30" s="287"/>
      <c r="P30" s="287"/>
      <c r="W30" s="286">
        <f>ROUND(BA54, 2)</f>
        <v>0</v>
      </c>
      <c r="X30" s="287"/>
      <c r="Y30" s="287"/>
      <c r="Z30" s="287"/>
      <c r="AA30" s="287"/>
      <c r="AB30" s="287"/>
      <c r="AC30" s="287"/>
      <c r="AD30" s="287"/>
      <c r="AE30" s="287"/>
      <c r="AK30" s="286">
        <f>ROUND(AW54, 2)</f>
        <v>0</v>
      </c>
      <c r="AL30" s="287"/>
      <c r="AM30" s="287"/>
      <c r="AN30" s="287"/>
      <c r="AO30" s="287"/>
      <c r="AR30" s="37"/>
      <c r="BE30" s="277"/>
    </row>
    <row r="31" spans="2:71" s="2" customFormat="1" ht="14.45" hidden="1" customHeight="1">
      <c r="B31" s="37"/>
      <c r="F31" s="28" t="s">
        <v>46</v>
      </c>
      <c r="L31" s="288">
        <v>0.21</v>
      </c>
      <c r="M31" s="287"/>
      <c r="N31" s="287"/>
      <c r="O31" s="287"/>
      <c r="P31" s="287"/>
      <c r="W31" s="286">
        <f>ROUND(BB54, 2)</f>
        <v>0</v>
      </c>
      <c r="X31" s="287"/>
      <c r="Y31" s="287"/>
      <c r="Z31" s="287"/>
      <c r="AA31" s="287"/>
      <c r="AB31" s="287"/>
      <c r="AC31" s="287"/>
      <c r="AD31" s="287"/>
      <c r="AE31" s="287"/>
      <c r="AK31" s="286">
        <v>0</v>
      </c>
      <c r="AL31" s="287"/>
      <c r="AM31" s="287"/>
      <c r="AN31" s="287"/>
      <c r="AO31" s="287"/>
      <c r="AR31" s="37"/>
      <c r="BE31" s="277"/>
    </row>
    <row r="32" spans="2:71" s="2" customFormat="1" ht="14.45" hidden="1" customHeight="1">
      <c r="B32" s="37"/>
      <c r="F32" s="28" t="s">
        <v>47</v>
      </c>
      <c r="L32" s="288">
        <v>0.12</v>
      </c>
      <c r="M32" s="287"/>
      <c r="N32" s="287"/>
      <c r="O32" s="287"/>
      <c r="P32" s="287"/>
      <c r="W32" s="286">
        <f>ROUND(BC54, 2)</f>
        <v>0</v>
      </c>
      <c r="X32" s="287"/>
      <c r="Y32" s="287"/>
      <c r="Z32" s="287"/>
      <c r="AA32" s="287"/>
      <c r="AB32" s="287"/>
      <c r="AC32" s="287"/>
      <c r="AD32" s="287"/>
      <c r="AE32" s="287"/>
      <c r="AK32" s="286">
        <v>0</v>
      </c>
      <c r="AL32" s="287"/>
      <c r="AM32" s="287"/>
      <c r="AN32" s="287"/>
      <c r="AO32" s="287"/>
      <c r="AR32" s="37"/>
      <c r="BE32" s="277"/>
    </row>
    <row r="33" spans="2:44" s="2" customFormat="1" ht="14.45" hidden="1" customHeight="1">
      <c r="B33" s="37"/>
      <c r="F33" s="28" t="s">
        <v>48</v>
      </c>
      <c r="L33" s="288">
        <v>0</v>
      </c>
      <c r="M33" s="287"/>
      <c r="N33" s="287"/>
      <c r="O33" s="287"/>
      <c r="P33" s="287"/>
      <c r="W33" s="286">
        <f>ROUND(BD54, 2)</f>
        <v>0</v>
      </c>
      <c r="X33" s="287"/>
      <c r="Y33" s="287"/>
      <c r="Z33" s="287"/>
      <c r="AA33" s="287"/>
      <c r="AB33" s="287"/>
      <c r="AC33" s="287"/>
      <c r="AD33" s="287"/>
      <c r="AE33" s="287"/>
      <c r="AK33" s="286">
        <v>0</v>
      </c>
      <c r="AL33" s="287"/>
      <c r="AM33" s="287"/>
      <c r="AN33" s="287"/>
      <c r="AO33" s="287"/>
      <c r="AR33" s="37"/>
    </row>
    <row r="34" spans="2:44" s="1" customFormat="1" ht="6.95" customHeight="1">
      <c r="B34" s="33"/>
      <c r="AR34" s="33"/>
    </row>
    <row r="35" spans="2:44" s="1" customFormat="1" ht="25.9" customHeight="1">
      <c r="B35" s="33"/>
      <c r="C35" s="38"/>
      <c r="D35" s="39" t="s">
        <v>49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50</v>
      </c>
      <c r="U35" s="40"/>
      <c r="V35" s="40"/>
      <c r="W35" s="40"/>
      <c r="X35" s="292" t="s">
        <v>51</v>
      </c>
      <c r="Y35" s="290"/>
      <c r="Z35" s="290"/>
      <c r="AA35" s="290"/>
      <c r="AB35" s="290"/>
      <c r="AC35" s="40"/>
      <c r="AD35" s="40"/>
      <c r="AE35" s="40"/>
      <c r="AF35" s="40"/>
      <c r="AG35" s="40"/>
      <c r="AH35" s="40"/>
      <c r="AI35" s="40"/>
      <c r="AJ35" s="40"/>
      <c r="AK35" s="289">
        <f>SUM(AK26:AK33)</f>
        <v>0</v>
      </c>
      <c r="AL35" s="290"/>
      <c r="AM35" s="290"/>
      <c r="AN35" s="290"/>
      <c r="AO35" s="291"/>
      <c r="AP35" s="38"/>
      <c r="AQ35" s="38"/>
      <c r="AR35" s="33"/>
    </row>
    <row r="36" spans="2:44" s="1" customFormat="1" ht="6.95" customHeight="1">
      <c r="B36" s="33"/>
      <c r="AR36" s="33"/>
    </row>
    <row r="37" spans="2:44" s="1" customFormat="1" ht="6.95" customHeight="1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</row>
    <row r="41" spans="2:44" s="1" customFormat="1" ht="6.95" customHeight="1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</row>
    <row r="42" spans="2:44" s="1" customFormat="1" ht="24.95" customHeight="1">
      <c r="B42" s="33"/>
      <c r="C42" s="22" t="s">
        <v>52</v>
      </c>
      <c r="AR42" s="33"/>
    </row>
    <row r="43" spans="2:44" s="1" customFormat="1" ht="6.95" customHeight="1">
      <c r="B43" s="33"/>
      <c r="AR43" s="33"/>
    </row>
    <row r="44" spans="2:44" s="3" customFormat="1" ht="12" customHeight="1">
      <c r="B44" s="46"/>
      <c r="C44" s="28" t="s">
        <v>14</v>
      </c>
      <c r="L44" s="3" t="str">
        <f>K5</f>
        <v>30-1</v>
      </c>
      <c r="AR44" s="46"/>
    </row>
    <row r="45" spans="2:44" s="4" customFormat="1" ht="36.950000000000003" customHeight="1">
      <c r="B45" s="47"/>
      <c r="C45" s="48" t="s">
        <v>17</v>
      </c>
      <c r="L45" s="257" t="str">
        <f>K6</f>
        <v>Polní cesta C31</v>
      </c>
      <c r="M45" s="258"/>
      <c r="N45" s="258"/>
      <c r="O45" s="258"/>
      <c r="P45" s="258"/>
      <c r="Q45" s="258"/>
      <c r="R45" s="258"/>
      <c r="S45" s="258"/>
      <c r="T45" s="258"/>
      <c r="U45" s="258"/>
      <c r="V45" s="258"/>
      <c r="W45" s="258"/>
      <c r="X45" s="258"/>
      <c r="Y45" s="258"/>
      <c r="Z45" s="258"/>
      <c r="AA45" s="258"/>
      <c r="AB45" s="258"/>
      <c r="AC45" s="258"/>
      <c r="AD45" s="258"/>
      <c r="AE45" s="258"/>
      <c r="AF45" s="258"/>
      <c r="AG45" s="258"/>
      <c r="AH45" s="258"/>
      <c r="AI45" s="258"/>
      <c r="AJ45" s="258"/>
      <c r="AK45" s="258"/>
      <c r="AL45" s="258"/>
      <c r="AM45" s="258"/>
      <c r="AN45" s="258"/>
      <c r="AO45" s="258"/>
      <c r="AR45" s="47"/>
    </row>
    <row r="46" spans="2:44" s="1" customFormat="1" ht="6.95" customHeight="1">
      <c r="B46" s="33"/>
      <c r="AR46" s="33"/>
    </row>
    <row r="47" spans="2:44" s="1" customFormat="1" ht="12" customHeight="1">
      <c r="B47" s="33"/>
      <c r="C47" s="28" t="s">
        <v>21</v>
      </c>
      <c r="L47" s="49" t="str">
        <f>IF(K8="","",K8)</f>
        <v>Těšany</v>
      </c>
      <c r="AI47" s="28" t="s">
        <v>23</v>
      </c>
      <c r="AM47" s="259" t="str">
        <f>IF(AN8= "","",AN8)</f>
        <v>23. 5. 2025</v>
      </c>
      <c r="AN47" s="259"/>
      <c r="AR47" s="33"/>
    </row>
    <row r="48" spans="2:44" s="1" customFormat="1" ht="6.95" customHeight="1">
      <c r="B48" s="33"/>
      <c r="AR48" s="33"/>
    </row>
    <row r="49" spans="1:91" s="1" customFormat="1" ht="15.2" customHeight="1">
      <c r="B49" s="33"/>
      <c r="C49" s="28" t="s">
        <v>25</v>
      </c>
      <c r="L49" s="3" t="str">
        <f>IF(E11= "","",E11)</f>
        <v>Obec Těšany</v>
      </c>
      <c r="AI49" s="28" t="s">
        <v>31</v>
      </c>
      <c r="AM49" s="260" t="str">
        <f>IF(E17="","",E17)</f>
        <v>EUROTRACE s.r.o.</v>
      </c>
      <c r="AN49" s="261"/>
      <c r="AO49" s="261"/>
      <c r="AP49" s="261"/>
      <c r="AR49" s="33"/>
      <c r="AS49" s="262" t="s">
        <v>53</v>
      </c>
      <c r="AT49" s="263"/>
      <c r="AU49" s="51"/>
      <c r="AV49" s="51"/>
      <c r="AW49" s="51"/>
      <c r="AX49" s="51"/>
      <c r="AY49" s="51"/>
      <c r="AZ49" s="51"/>
      <c r="BA49" s="51"/>
      <c r="BB49" s="51"/>
      <c r="BC49" s="51"/>
      <c r="BD49" s="52"/>
    </row>
    <row r="50" spans="1:91" s="1" customFormat="1" ht="15.2" customHeight="1">
      <c r="B50" s="33"/>
      <c r="C50" s="28" t="s">
        <v>29</v>
      </c>
      <c r="L50" s="3" t="str">
        <f>IF(E14= "Vyplň údaj","",E14)</f>
        <v/>
      </c>
      <c r="AI50" s="28" t="s">
        <v>36</v>
      </c>
      <c r="AM50" s="260" t="str">
        <f>IF(E20="","",E20)</f>
        <v>EUROTRACE s.r.o.</v>
      </c>
      <c r="AN50" s="261"/>
      <c r="AO50" s="261"/>
      <c r="AP50" s="261"/>
      <c r="AR50" s="33"/>
      <c r="AS50" s="264"/>
      <c r="AT50" s="265"/>
      <c r="BD50" s="54"/>
    </row>
    <row r="51" spans="1:91" s="1" customFormat="1" ht="10.9" customHeight="1">
      <c r="B51" s="33"/>
      <c r="AR51" s="33"/>
      <c r="AS51" s="264"/>
      <c r="AT51" s="265"/>
      <c r="BD51" s="54"/>
    </row>
    <row r="52" spans="1:91" s="1" customFormat="1" ht="29.25" customHeight="1">
      <c r="B52" s="33"/>
      <c r="C52" s="266" t="s">
        <v>54</v>
      </c>
      <c r="D52" s="267"/>
      <c r="E52" s="267"/>
      <c r="F52" s="267"/>
      <c r="G52" s="267"/>
      <c r="H52" s="55"/>
      <c r="I52" s="269" t="s">
        <v>55</v>
      </c>
      <c r="J52" s="267"/>
      <c r="K52" s="267"/>
      <c r="L52" s="267"/>
      <c r="M52" s="267"/>
      <c r="N52" s="267"/>
      <c r="O52" s="267"/>
      <c r="P52" s="267"/>
      <c r="Q52" s="267"/>
      <c r="R52" s="267"/>
      <c r="S52" s="267"/>
      <c r="T52" s="267"/>
      <c r="U52" s="267"/>
      <c r="V52" s="267"/>
      <c r="W52" s="267"/>
      <c r="X52" s="267"/>
      <c r="Y52" s="267"/>
      <c r="Z52" s="267"/>
      <c r="AA52" s="267"/>
      <c r="AB52" s="267"/>
      <c r="AC52" s="267"/>
      <c r="AD52" s="267"/>
      <c r="AE52" s="267"/>
      <c r="AF52" s="267"/>
      <c r="AG52" s="268" t="s">
        <v>56</v>
      </c>
      <c r="AH52" s="267"/>
      <c r="AI52" s="267"/>
      <c r="AJ52" s="267"/>
      <c r="AK52" s="267"/>
      <c r="AL52" s="267"/>
      <c r="AM52" s="267"/>
      <c r="AN52" s="269" t="s">
        <v>57</v>
      </c>
      <c r="AO52" s="267"/>
      <c r="AP52" s="267"/>
      <c r="AQ52" s="56" t="s">
        <v>58</v>
      </c>
      <c r="AR52" s="33"/>
      <c r="AS52" s="57" t="s">
        <v>59</v>
      </c>
      <c r="AT52" s="58" t="s">
        <v>60</v>
      </c>
      <c r="AU52" s="58" t="s">
        <v>61</v>
      </c>
      <c r="AV52" s="58" t="s">
        <v>62</v>
      </c>
      <c r="AW52" s="58" t="s">
        <v>63</v>
      </c>
      <c r="AX52" s="58" t="s">
        <v>64</v>
      </c>
      <c r="AY52" s="58" t="s">
        <v>65</v>
      </c>
      <c r="AZ52" s="58" t="s">
        <v>66</v>
      </c>
      <c r="BA52" s="58" t="s">
        <v>67</v>
      </c>
      <c r="BB52" s="58" t="s">
        <v>68</v>
      </c>
      <c r="BC52" s="58" t="s">
        <v>69</v>
      </c>
      <c r="BD52" s="59" t="s">
        <v>70</v>
      </c>
    </row>
    <row r="53" spans="1:91" s="1" customFormat="1" ht="10.9" customHeight="1">
      <c r="B53" s="33"/>
      <c r="AR53" s="33"/>
      <c r="AS53" s="60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2"/>
    </row>
    <row r="54" spans="1:91" s="5" customFormat="1" ht="32.450000000000003" customHeight="1">
      <c r="B54" s="61"/>
      <c r="C54" s="62" t="s">
        <v>71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273">
        <f>ROUND(SUM(AG55:AG59),2)</f>
        <v>0</v>
      </c>
      <c r="AH54" s="273"/>
      <c r="AI54" s="273"/>
      <c r="AJ54" s="273"/>
      <c r="AK54" s="273"/>
      <c r="AL54" s="273"/>
      <c r="AM54" s="273"/>
      <c r="AN54" s="274">
        <f>SUM(AG54,AT54)</f>
        <v>0</v>
      </c>
      <c r="AO54" s="274"/>
      <c r="AP54" s="274"/>
      <c r="AQ54" s="65" t="s">
        <v>3</v>
      </c>
      <c r="AR54" s="61"/>
      <c r="AS54" s="66">
        <f>ROUND(SUM(AS55:AS59),2)</f>
        <v>0</v>
      </c>
      <c r="AT54" s="67">
        <f>ROUND(SUM(AV54:AW54),2)</f>
        <v>0</v>
      </c>
      <c r="AU54" s="68">
        <f>ROUND(SUM(AU55:AU59),5)</f>
        <v>0</v>
      </c>
      <c r="AV54" s="67">
        <f>ROUND(AZ54*L29,2)</f>
        <v>0</v>
      </c>
      <c r="AW54" s="67">
        <f>ROUND(BA54*L30,2)</f>
        <v>0</v>
      </c>
      <c r="AX54" s="67">
        <f>ROUND(BB54*L29,2)</f>
        <v>0</v>
      </c>
      <c r="AY54" s="67">
        <f>ROUND(BC54*L30,2)</f>
        <v>0</v>
      </c>
      <c r="AZ54" s="67">
        <f>ROUND(SUM(AZ55:AZ59),2)</f>
        <v>0</v>
      </c>
      <c r="BA54" s="67">
        <f>ROUND(SUM(BA55:BA59),2)</f>
        <v>0</v>
      </c>
      <c r="BB54" s="67">
        <f>ROUND(SUM(BB55:BB59),2)</f>
        <v>0</v>
      </c>
      <c r="BC54" s="67">
        <f>ROUND(SUM(BC55:BC59),2)</f>
        <v>0</v>
      </c>
      <c r="BD54" s="69">
        <f>ROUND(SUM(BD55:BD59),2)</f>
        <v>0</v>
      </c>
      <c r="BS54" s="70" t="s">
        <v>72</v>
      </c>
      <c r="BT54" s="70" t="s">
        <v>73</v>
      </c>
      <c r="BU54" s="71" t="s">
        <v>74</v>
      </c>
      <c r="BV54" s="70" t="s">
        <v>75</v>
      </c>
      <c r="BW54" s="70" t="s">
        <v>5</v>
      </c>
      <c r="BX54" s="70" t="s">
        <v>76</v>
      </c>
      <c r="CL54" s="70" t="s">
        <v>3</v>
      </c>
    </row>
    <row r="55" spans="1:91" s="6" customFormat="1" ht="16.5" customHeight="1">
      <c r="A55" s="72" t="s">
        <v>77</v>
      </c>
      <c r="B55" s="73"/>
      <c r="C55" s="74"/>
      <c r="D55" s="270" t="s">
        <v>78</v>
      </c>
      <c r="E55" s="270"/>
      <c r="F55" s="270"/>
      <c r="G55" s="270"/>
      <c r="H55" s="270"/>
      <c r="I55" s="75"/>
      <c r="J55" s="270" t="s">
        <v>79</v>
      </c>
      <c r="K55" s="270"/>
      <c r="L55" s="270"/>
      <c r="M55" s="270"/>
      <c r="N55" s="270"/>
      <c r="O55" s="270"/>
      <c r="P55" s="270"/>
      <c r="Q55" s="270"/>
      <c r="R55" s="270"/>
      <c r="S55" s="270"/>
      <c r="T55" s="270"/>
      <c r="U55" s="270"/>
      <c r="V55" s="270"/>
      <c r="W55" s="270"/>
      <c r="X55" s="270"/>
      <c r="Y55" s="270"/>
      <c r="Z55" s="270"/>
      <c r="AA55" s="270"/>
      <c r="AB55" s="270"/>
      <c r="AC55" s="270"/>
      <c r="AD55" s="270"/>
      <c r="AE55" s="270"/>
      <c r="AF55" s="270"/>
      <c r="AG55" s="271">
        <f>'000 - Vedlejší rozpočtové...'!J30</f>
        <v>0</v>
      </c>
      <c r="AH55" s="272"/>
      <c r="AI55" s="272"/>
      <c r="AJ55" s="272"/>
      <c r="AK55" s="272"/>
      <c r="AL55" s="272"/>
      <c r="AM55" s="272"/>
      <c r="AN55" s="271">
        <f>SUM(AG55,AT55)</f>
        <v>0</v>
      </c>
      <c r="AO55" s="272"/>
      <c r="AP55" s="272"/>
      <c r="AQ55" s="76" t="s">
        <v>80</v>
      </c>
      <c r="AR55" s="73"/>
      <c r="AS55" s="77">
        <v>0</v>
      </c>
      <c r="AT55" s="78">
        <f>ROUND(SUM(AV55:AW55),2)</f>
        <v>0</v>
      </c>
      <c r="AU55" s="79">
        <f>'000 - Vedlejší rozpočtové...'!P84</f>
        <v>0</v>
      </c>
      <c r="AV55" s="78">
        <f>'000 - Vedlejší rozpočtové...'!J33</f>
        <v>0</v>
      </c>
      <c r="AW55" s="78">
        <f>'000 - Vedlejší rozpočtové...'!J34</f>
        <v>0</v>
      </c>
      <c r="AX55" s="78">
        <f>'000 - Vedlejší rozpočtové...'!J35</f>
        <v>0</v>
      </c>
      <c r="AY55" s="78">
        <f>'000 - Vedlejší rozpočtové...'!J36</f>
        <v>0</v>
      </c>
      <c r="AZ55" s="78">
        <f>'000 - Vedlejší rozpočtové...'!F33</f>
        <v>0</v>
      </c>
      <c r="BA55" s="78">
        <f>'000 - Vedlejší rozpočtové...'!F34</f>
        <v>0</v>
      </c>
      <c r="BB55" s="78">
        <f>'000 - Vedlejší rozpočtové...'!F35</f>
        <v>0</v>
      </c>
      <c r="BC55" s="78">
        <f>'000 - Vedlejší rozpočtové...'!F36</f>
        <v>0</v>
      </c>
      <c r="BD55" s="80">
        <f>'000 - Vedlejší rozpočtové...'!F37</f>
        <v>0</v>
      </c>
      <c r="BT55" s="81" t="s">
        <v>81</v>
      </c>
      <c r="BV55" s="81" t="s">
        <v>75</v>
      </c>
      <c r="BW55" s="81" t="s">
        <v>82</v>
      </c>
      <c r="BX55" s="81" t="s">
        <v>5</v>
      </c>
      <c r="CL55" s="81" t="s">
        <v>3</v>
      </c>
      <c r="CM55" s="81" t="s">
        <v>83</v>
      </c>
    </row>
    <row r="56" spans="1:91" s="6" customFormat="1" ht="16.5" customHeight="1">
      <c r="A56" s="72" t="s">
        <v>77</v>
      </c>
      <c r="B56" s="73"/>
      <c r="C56" s="74"/>
      <c r="D56" s="270" t="s">
        <v>84</v>
      </c>
      <c r="E56" s="270"/>
      <c r="F56" s="270"/>
      <c r="G56" s="270"/>
      <c r="H56" s="270"/>
      <c r="I56" s="75"/>
      <c r="J56" s="270" t="s">
        <v>18</v>
      </c>
      <c r="K56" s="270"/>
      <c r="L56" s="270"/>
      <c r="M56" s="270"/>
      <c r="N56" s="270"/>
      <c r="O56" s="270"/>
      <c r="P56" s="270"/>
      <c r="Q56" s="270"/>
      <c r="R56" s="270"/>
      <c r="S56" s="270"/>
      <c r="T56" s="270"/>
      <c r="U56" s="270"/>
      <c r="V56" s="270"/>
      <c r="W56" s="270"/>
      <c r="X56" s="270"/>
      <c r="Y56" s="270"/>
      <c r="Z56" s="270"/>
      <c r="AA56" s="270"/>
      <c r="AB56" s="270"/>
      <c r="AC56" s="270"/>
      <c r="AD56" s="270"/>
      <c r="AE56" s="270"/>
      <c r="AF56" s="270"/>
      <c r="AG56" s="271">
        <f>'102a - Polní cesta C31'!J30</f>
        <v>0</v>
      </c>
      <c r="AH56" s="272"/>
      <c r="AI56" s="272"/>
      <c r="AJ56" s="272"/>
      <c r="AK56" s="272"/>
      <c r="AL56" s="272"/>
      <c r="AM56" s="272"/>
      <c r="AN56" s="271">
        <f>SUM(AG56,AT56)</f>
        <v>0</v>
      </c>
      <c r="AO56" s="272"/>
      <c r="AP56" s="272"/>
      <c r="AQ56" s="76" t="s">
        <v>80</v>
      </c>
      <c r="AR56" s="73"/>
      <c r="AS56" s="77">
        <v>0</v>
      </c>
      <c r="AT56" s="78">
        <f>ROUND(SUM(AV56:AW56),2)</f>
        <v>0</v>
      </c>
      <c r="AU56" s="79">
        <f>'102a - Polní cesta C31'!P90</f>
        <v>0</v>
      </c>
      <c r="AV56" s="78">
        <f>'102a - Polní cesta C31'!J33</f>
        <v>0</v>
      </c>
      <c r="AW56" s="78">
        <f>'102a - Polní cesta C31'!J34</f>
        <v>0</v>
      </c>
      <c r="AX56" s="78">
        <f>'102a - Polní cesta C31'!J35</f>
        <v>0</v>
      </c>
      <c r="AY56" s="78">
        <f>'102a - Polní cesta C31'!J36</f>
        <v>0</v>
      </c>
      <c r="AZ56" s="78">
        <f>'102a - Polní cesta C31'!F33</f>
        <v>0</v>
      </c>
      <c r="BA56" s="78">
        <f>'102a - Polní cesta C31'!F34</f>
        <v>0</v>
      </c>
      <c r="BB56" s="78">
        <f>'102a - Polní cesta C31'!F35</f>
        <v>0</v>
      </c>
      <c r="BC56" s="78">
        <f>'102a - Polní cesta C31'!F36</f>
        <v>0</v>
      </c>
      <c r="BD56" s="80">
        <f>'102a - Polní cesta C31'!F37</f>
        <v>0</v>
      </c>
      <c r="BT56" s="81" t="s">
        <v>81</v>
      </c>
      <c r="BV56" s="81" t="s">
        <v>75</v>
      </c>
      <c r="BW56" s="81" t="s">
        <v>85</v>
      </c>
      <c r="BX56" s="81" t="s">
        <v>5</v>
      </c>
      <c r="CL56" s="81" t="s">
        <v>3</v>
      </c>
      <c r="CM56" s="81" t="s">
        <v>83</v>
      </c>
    </row>
    <row r="57" spans="1:91" s="6" customFormat="1" ht="16.5" customHeight="1">
      <c r="A57" s="72" t="s">
        <v>77</v>
      </c>
      <c r="B57" s="73"/>
      <c r="C57" s="74"/>
      <c r="D57" s="270" t="s">
        <v>86</v>
      </c>
      <c r="E57" s="270"/>
      <c r="F57" s="270"/>
      <c r="G57" s="270"/>
      <c r="H57" s="270"/>
      <c r="I57" s="75"/>
      <c r="J57" s="270" t="s">
        <v>87</v>
      </c>
      <c r="K57" s="270"/>
      <c r="L57" s="270"/>
      <c r="M57" s="270"/>
      <c r="N57" s="270"/>
      <c r="O57" s="270"/>
      <c r="P57" s="270"/>
      <c r="Q57" s="270"/>
      <c r="R57" s="270"/>
      <c r="S57" s="270"/>
      <c r="T57" s="270"/>
      <c r="U57" s="270"/>
      <c r="V57" s="270"/>
      <c r="W57" s="270"/>
      <c r="X57" s="270"/>
      <c r="Y57" s="270"/>
      <c r="Z57" s="270"/>
      <c r="AA57" s="270"/>
      <c r="AB57" s="270"/>
      <c r="AC57" s="270"/>
      <c r="AD57" s="270"/>
      <c r="AE57" s="270"/>
      <c r="AF57" s="270"/>
      <c r="AG57" s="271">
        <f>'102b - Úprava polních ces...'!J30</f>
        <v>0</v>
      </c>
      <c r="AH57" s="272"/>
      <c r="AI57" s="272"/>
      <c r="AJ57" s="272"/>
      <c r="AK57" s="272"/>
      <c r="AL57" s="272"/>
      <c r="AM57" s="272"/>
      <c r="AN57" s="271">
        <f>SUM(AG57,AT57)</f>
        <v>0</v>
      </c>
      <c r="AO57" s="272"/>
      <c r="AP57" s="272"/>
      <c r="AQ57" s="76" t="s">
        <v>80</v>
      </c>
      <c r="AR57" s="73"/>
      <c r="AS57" s="77">
        <v>0</v>
      </c>
      <c r="AT57" s="78">
        <f>ROUND(SUM(AV57:AW57),2)</f>
        <v>0</v>
      </c>
      <c r="AU57" s="79">
        <f>'102b - Úprava polních ces...'!P83</f>
        <v>0</v>
      </c>
      <c r="AV57" s="78">
        <f>'102b - Úprava polních ces...'!J33</f>
        <v>0</v>
      </c>
      <c r="AW57" s="78">
        <f>'102b - Úprava polních ces...'!J34</f>
        <v>0</v>
      </c>
      <c r="AX57" s="78">
        <f>'102b - Úprava polních ces...'!J35</f>
        <v>0</v>
      </c>
      <c r="AY57" s="78">
        <f>'102b - Úprava polních ces...'!J36</f>
        <v>0</v>
      </c>
      <c r="AZ57" s="78">
        <f>'102b - Úprava polních ces...'!F33</f>
        <v>0</v>
      </c>
      <c r="BA57" s="78">
        <f>'102b - Úprava polních ces...'!F34</f>
        <v>0</v>
      </c>
      <c r="BB57" s="78">
        <f>'102b - Úprava polních ces...'!F35</f>
        <v>0</v>
      </c>
      <c r="BC57" s="78">
        <f>'102b - Úprava polních ces...'!F36</f>
        <v>0</v>
      </c>
      <c r="BD57" s="80">
        <f>'102b - Úprava polních ces...'!F37</f>
        <v>0</v>
      </c>
      <c r="BT57" s="81" t="s">
        <v>81</v>
      </c>
      <c r="BV57" s="81" t="s">
        <v>75</v>
      </c>
      <c r="BW57" s="81" t="s">
        <v>88</v>
      </c>
      <c r="BX57" s="81" t="s">
        <v>5</v>
      </c>
      <c r="CL57" s="81" t="s">
        <v>3</v>
      </c>
      <c r="CM57" s="81" t="s">
        <v>83</v>
      </c>
    </row>
    <row r="58" spans="1:91" s="6" customFormat="1" ht="24.75" customHeight="1">
      <c r="A58" s="72" t="s">
        <v>77</v>
      </c>
      <c r="B58" s="73"/>
      <c r="C58" s="74"/>
      <c r="D58" s="270" t="s">
        <v>89</v>
      </c>
      <c r="E58" s="270"/>
      <c r="F58" s="270"/>
      <c r="G58" s="270"/>
      <c r="H58" s="270"/>
      <c r="I58" s="75"/>
      <c r="J58" s="270" t="s">
        <v>90</v>
      </c>
      <c r="K58" s="270"/>
      <c r="L58" s="270"/>
      <c r="M58" s="270"/>
      <c r="N58" s="270"/>
      <c r="O58" s="270"/>
      <c r="P58" s="270"/>
      <c r="Q58" s="270"/>
      <c r="R58" s="270"/>
      <c r="S58" s="270"/>
      <c r="T58" s="270"/>
      <c r="U58" s="270"/>
      <c r="V58" s="270"/>
      <c r="W58" s="270"/>
      <c r="X58" s="270"/>
      <c r="Y58" s="270"/>
      <c r="Z58" s="270"/>
      <c r="AA58" s="270"/>
      <c r="AB58" s="270"/>
      <c r="AC58" s="270"/>
      <c r="AD58" s="270"/>
      <c r="AE58" s="270"/>
      <c r="AF58" s="270"/>
      <c r="AG58" s="271">
        <f>'SO 202.1 - Mostek M5 - čá...'!J30</f>
        <v>0</v>
      </c>
      <c r="AH58" s="272"/>
      <c r="AI58" s="272"/>
      <c r="AJ58" s="272"/>
      <c r="AK58" s="272"/>
      <c r="AL58" s="272"/>
      <c r="AM58" s="272"/>
      <c r="AN58" s="271">
        <f>SUM(AG58,AT58)</f>
        <v>0</v>
      </c>
      <c r="AO58" s="272"/>
      <c r="AP58" s="272"/>
      <c r="AQ58" s="76" t="s">
        <v>80</v>
      </c>
      <c r="AR58" s="73"/>
      <c r="AS58" s="77">
        <v>0</v>
      </c>
      <c r="AT58" s="78">
        <f>ROUND(SUM(AV58:AW58),2)</f>
        <v>0</v>
      </c>
      <c r="AU58" s="79">
        <f>'SO 202.1 - Mostek M5 - čá...'!P84</f>
        <v>0</v>
      </c>
      <c r="AV58" s="78">
        <f>'SO 202.1 - Mostek M5 - čá...'!J33</f>
        <v>0</v>
      </c>
      <c r="AW58" s="78">
        <f>'SO 202.1 - Mostek M5 - čá...'!J34</f>
        <v>0</v>
      </c>
      <c r="AX58" s="78">
        <f>'SO 202.1 - Mostek M5 - čá...'!J35</f>
        <v>0</v>
      </c>
      <c r="AY58" s="78">
        <f>'SO 202.1 - Mostek M5 - čá...'!J36</f>
        <v>0</v>
      </c>
      <c r="AZ58" s="78">
        <f>'SO 202.1 - Mostek M5 - čá...'!F33</f>
        <v>0</v>
      </c>
      <c r="BA58" s="78">
        <f>'SO 202.1 - Mostek M5 - čá...'!F34</f>
        <v>0</v>
      </c>
      <c r="BB58" s="78">
        <f>'SO 202.1 - Mostek M5 - čá...'!F35</f>
        <v>0</v>
      </c>
      <c r="BC58" s="78">
        <f>'SO 202.1 - Mostek M5 - čá...'!F36</f>
        <v>0</v>
      </c>
      <c r="BD58" s="80">
        <f>'SO 202.1 - Mostek M5 - čá...'!F37</f>
        <v>0</v>
      </c>
      <c r="BT58" s="81" t="s">
        <v>81</v>
      </c>
      <c r="BV58" s="81" t="s">
        <v>75</v>
      </c>
      <c r="BW58" s="81" t="s">
        <v>91</v>
      </c>
      <c r="BX58" s="81" t="s">
        <v>5</v>
      </c>
      <c r="CL58" s="81" t="s">
        <v>92</v>
      </c>
      <c r="CM58" s="81" t="s">
        <v>83</v>
      </c>
    </row>
    <row r="59" spans="1:91" s="6" customFormat="1" ht="24.75" customHeight="1">
      <c r="A59" s="72" t="s">
        <v>77</v>
      </c>
      <c r="B59" s="73"/>
      <c r="C59" s="74"/>
      <c r="D59" s="270" t="s">
        <v>93</v>
      </c>
      <c r="E59" s="270"/>
      <c r="F59" s="270"/>
      <c r="G59" s="270"/>
      <c r="H59" s="270"/>
      <c r="I59" s="75"/>
      <c r="J59" s="270" t="s">
        <v>94</v>
      </c>
      <c r="K59" s="270"/>
      <c r="L59" s="270"/>
      <c r="M59" s="270"/>
      <c r="N59" s="270"/>
      <c r="O59" s="270"/>
      <c r="P59" s="270"/>
      <c r="Q59" s="270"/>
      <c r="R59" s="270"/>
      <c r="S59" s="270"/>
      <c r="T59" s="270"/>
      <c r="U59" s="270"/>
      <c r="V59" s="270"/>
      <c r="W59" s="270"/>
      <c r="X59" s="270"/>
      <c r="Y59" s="270"/>
      <c r="Z59" s="270"/>
      <c r="AA59" s="270"/>
      <c r="AB59" s="270"/>
      <c r="AC59" s="270"/>
      <c r="AD59" s="270"/>
      <c r="AE59" s="270"/>
      <c r="AF59" s="270"/>
      <c r="AG59" s="271">
        <f>'SO 202.2 - Mostek M5 - vý...'!J30</f>
        <v>0</v>
      </c>
      <c r="AH59" s="272"/>
      <c r="AI59" s="272"/>
      <c r="AJ59" s="272"/>
      <c r="AK59" s="272"/>
      <c r="AL59" s="272"/>
      <c r="AM59" s="272"/>
      <c r="AN59" s="271">
        <f>SUM(AG59,AT59)</f>
        <v>0</v>
      </c>
      <c r="AO59" s="272"/>
      <c r="AP59" s="272"/>
      <c r="AQ59" s="76" t="s">
        <v>80</v>
      </c>
      <c r="AR59" s="73"/>
      <c r="AS59" s="82">
        <v>0</v>
      </c>
      <c r="AT59" s="83">
        <f>ROUND(SUM(AV59:AW59),2)</f>
        <v>0</v>
      </c>
      <c r="AU59" s="84">
        <f>'SO 202.2 - Mostek M5 - vý...'!P90</f>
        <v>0</v>
      </c>
      <c r="AV59" s="83">
        <f>'SO 202.2 - Mostek M5 - vý...'!J33</f>
        <v>0</v>
      </c>
      <c r="AW59" s="83">
        <f>'SO 202.2 - Mostek M5 - vý...'!J34</f>
        <v>0</v>
      </c>
      <c r="AX59" s="83">
        <f>'SO 202.2 - Mostek M5 - vý...'!J35</f>
        <v>0</v>
      </c>
      <c r="AY59" s="83">
        <f>'SO 202.2 - Mostek M5 - vý...'!J36</f>
        <v>0</v>
      </c>
      <c r="AZ59" s="83">
        <f>'SO 202.2 - Mostek M5 - vý...'!F33</f>
        <v>0</v>
      </c>
      <c r="BA59" s="83">
        <f>'SO 202.2 - Mostek M5 - vý...'!F34</f>
        <v>0</v>
      </c>
      <c r="BB59" s="83">
        <f>'SO 202.2 - Mostek M5 - vý...'!F35</f>
        <v>0</v>
      </c>
      <c r="BC59" s="83">
        <f>'SO 202.2 - Mostek M5 - vý...'!F36</f>
        <v>0</v>
      </c>
      <c r="BD59" s="85">
        <f>'SO 202.2 - Mostek M5 - vý...'!F37</f>
        <v>0</v>
      </c>
      <c r="BT59" s="81" t="s">
        <v>81</v>
      </c>
      <c r="BV59" s="81" t="s">
        <v>75</v>
      </c>
      <c r="BW59" s="81" t="s">
        <v>95</v>
      </c>
      <c r="BX59" s="81" t="s">
        <v>5</v>
      </c>
      <c r="CL59" s="81" t="s">
        <v>3</v>
      </c>
      <c r="CM59" s="81" t="s">
        <v>83</v>
      </c>
    </row>
    <row r="60" spans="1:91" s="1" customFormat="1" ht="30" customHeight="1">
      <c r="B60" s="33"/>
      <c r="AR60" s="33"/>
    </row>
    <row r="61" spans="1:91" s="1" customFormat="1" ht="6.95" customHeight="1"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33"/>
    </row>
  </sheetData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000 - Vedlejší rozpočtové...'!C2" display="/" xr:uid="{00000000-0004-0000-0000-000000000000}"/>
    <hyperlink ref="A56" location="'102a - Polní cesta C31'!C2" display="/" xr:uid="{00000000-0004-0000-0000-000001000000}"/>
    <hyperlink ref="A57" location="'102b - Úprava polních ces...'!C2" display="/" xr:uid="{00000000-0004-0000-0000-000002000000}"/>
    <hyperlink ref="A58" location="'SO 202.1 - Mostek M5 - čá...'!C2" display="/" xr:uid="{00000000-0004-0000-0000-000003000000}"/>
    <hyperlink ref="A59" location="'SO 202.2 - Mostek M5 - vý...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6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3" t="s">
        <v>6</v>
      </c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82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pans="2:46" ht="24.95" customHeight="1">
      <c r="B4" s="21"/>
      <c r="D4" s="22" t="s">
        <v>96</v>
      </c>
      <c r="L4" s="21"/>
      <c r="M4" s="86" t="s">
        <v>11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17</v>
      </c>
      <c r="L6" s="21"/>
    </row>
    <row r="7" spans="2:46" ht="16.5" customHeight="1">
      <c r="B7" s="21"/>
      <c r="E7" s="294" t="str">
        <f>'Rekapitulace stavby'!K6</f>
        <v>Polní cesta C31</v>
      </c>
      <c r="F7" s="295"/>
      <c r="G7" s="295"/>
      <c r="H7" s="295"/>
      <c r="L7" s="21"/>
    </row>
    <row r="8" spans="2:46" s="1" customFormat="1" ht="12" customHeight="1">
      <c r="B8" s="33"/>
      <c r="D8" s="28" t="s">
        <v>97</v>
      </c>
      <c r="L8" s="33"/>
    </row>
    <row r="9" spans="2:46" s="1" customFormat="1" ht="16.5" customHeight="1">
      <c r="B9" s="33"/>
      <c r="E9" s="257" t="s">
        <v>98</v>
      </c>
      <c r="F9" s="296"/>
      <c r="G9" s="296"/>
      <c r="H9" s="296"/>
      <c r="L9" s="33"/>
    </row>
    <row r="10" spans="2:46" s="1" customFormat="1">
      <c r="B10" s="33"/>
      <c r="L10" s="33"/>
    </row>
    <row r="11" spans="2:46" s="1" customFormat="1" ht="12" customHeight="1">
      <c r="B11" s="33"/>
      <c r="D11" s="28" t="s">
        <v>19</v>
      </c>
      <c r="F11" s="26" t="s">
        <v>3</v>
      </c>
      <c r="I11" s="28" t="s">
        <v>20</v>
      </c>
      <c r="J11" s="26" t="s">
        <v>3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23. 5. 2025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">
        <v>3</v>
      </c>
      <c r="L14" s="33"/>
    </row>
    <row r="15" spans="2:46" s="1" customFormat="1" ht="18" customHeight="1">
      <c r="B15" s="33"/>
      <c r="E15" s="26" t="s">
        <v>27</v>
      </c>
      <c r="I15" s="28" t="s">
        <v>28</v>
      </c>
      <c r="J15" s="26" t="s">
        <v>3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29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297" t="str">
        <f>'Rekapitulace stavby'!E14</f>
        <v>Vyplň údaj</v>
      </c>
      <c r="F18" s="278"/>
      <c r="G18" s="278"/>
      <c r="H18" s="278"/>
      <c r="I18" s="28" t="s">
        <v>28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31</v>
      </c>
      <c r="I20" s="28" t="s">
        <v>26</v>
      </c>
      <c r="J20" s="26" t="s">
        <v>32</v>
      </c>
      <c r="L20" s="33"/>
    </row>
    <row r="21" spans="2:12" s="1" customFormat="1" ht="18" customHeight="1">
      <c r="B21" s="33"/>
      <c r="E21" s="26" t="s">
        <v>33</v>
      </c>
      <c r="I21" s="28" t="s">
        <v>28</v>
      </c>
      <c r="J21" s="26" t="s">
        <v>34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36</v>
      </c>
      <c r="I23" s="28" t="s">
        <v>26</v>
      </c>
      <c r="J23" s="26" t="s">
        <v>32</v>
      </c>
      <c r="L23" s="33"/>
    </row>
    <row r="24" spans="2:12" s="1" customFormat="1" ht="18" customHeight="1">
      <c r="B24" s="33"/>
      <c r="E24" s="26" t="s">
        <v>33</v>
      </c>
      <c r="I24" s="28" t="s">
        <v>28</v>
      </c>
      <c r="J24" s="26" t="s">
        <v>34</v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37</v>
      </c>
      <c r="L26" s="33"/>
    </row>
    <row r="27" spans="2:12" s="7" customFormat="1" ht="16.5" customHeight="1">
      <c r="B27" s="87"/>
      <c r="E27" s="282" t="s">
        <v>3</v>
      </c>
      <c r="F27" s="282"/>
      <c r="G27" s="282"/>
      <c r="H27" s="282"/>
      <c r="L27" s="87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39</v>
      </c>
      <c r="J30" s="64">
        <f>ROUND(J84,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41</v>
      </c>
      <c r="I32" s="36" t="s">
        <v>40</v>
      </c>
      <c r="J32" s="36" t="s">
        <v>42</v>
      </c>
      <c r="L32" s="33"/>
    </row>
    <row r="33" spans="2:12" s="1" customFormat="1" ht="14.45" customHeight="1">
      <c r="B33" s="33"/>
      <c r="D33" s="53" t="s">
        <v>43</v>
      </c>
      <c r="E33" s="28" t="s">
        <v>44</v>
      </c>
      <c r="F33" s="89">
        <f>ROUND((SUM(BE84:BE162)),  2)</f>
        <v>0</v>
      </c>
      <c r="I33" s="90">
        <v>0.21</v>
      </c>
      <c r="J33" s="89">
        <f>ROUND(((SUM(BE84:BE162))*I33),  2)</f>
        <v>0</v>
      </c>
      <c r="L33" s="33"/>
    </row>
    <row r="34" spans="2:12" s="1" customFormat="1" ht="14.45" customHeight="1">
      <c r="B34" s="33"/>
      <c r="E34" s="28" t="s">
        <v>45</v>
      </c>
      <c r="F34" s="89">
        <f>ROUND((SUM(BF84:BF162)),  2)</f>
        <v>0</v>
      </c>
      <c r="I34" s="90">
        <v>0.12</v>
      </c>
      <c r="J34" s="89">
        <f>ROUND(((SUM(BF84:BF162))*I34),  2)</f>
        <v>0</v>
      </c>
      <c r="L34" s="33"/>
    </row>
    <row r="35" spans="2:12" s="1" customFormat="1" ht="14.45" hidden="1" customHeight="1">
      <c r="B35" s="33"/>
      <c r="E35" s="28" t="s">
        <v>46</v>
      </c>
      <c r="F35" s="89">
        <f>ROUND((SUM(BG84:BG162)),  2)</f>
        <v>0</v>
      </c>
      <c r="I35" s="90">
        <v>0.21</v>
      </c>
      <c r="J35" s="89">
        <f>0</f>
        <v>0</v>
      </c>
      <c r="L35" s="33"/>
    </row>
    <row r="36" spans="2:12" s="1" customFormat="1" ht="14.45" hidden="1" customHeight="1">
      <c r="B36" s="33"/>
      <c r="E36" s="28" t="s">
        <v>47</v>
      </c>
      <c r="F36" s="89">
        <f>ROUND((SUM(BH84:BH162)),  2)</f>
        <v>0</v>
      </c>
      <c r="I36" s="90">
        <v>0.12</v>
      </c>
      <c r="J36" s="89">
        <f>0</f>
        <v>0</v>
      </c>
      <c r="L36" s="33"/>
    </row>
    <row r="37" spans="2:12" s="1" customFormat="1" ht="14.45" hidden="1" customHeight="1">
      <c r="B37" s="33"/>
      <c r="E37" s="28" t="s">
        <v>48</v>
      </c>
      <c r="F37" s="89">
        <f>ROUND((SUM(BI84:BI162)),  2)</f>
        <v>0</v>
      </c>
      <c r="I37" s="90">
        <v>0</v>
      </c>
      <c r="J37" s="89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1"/>
      <c r="D39" s="92" t="s">
        <v>49</v>
      </c>
      <c r="E39" s="55"/>
      <c r="F39" s="55"/>
      <c r="G39" s="93" t="s">
        <v>50</v>
      </c>
      <c r="H39" s="94" t="s">
        <v>51</v>
      </c>
      <c r="I39" s="55"/>
      <c r="J39" s="95">
        <f>SUM(J30:J37)</f>
        <v>0</v>
      </c>
      <c r="K39" s="96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99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17</v>
      </c>
      <c r="L47" s="33"/>
    </row>
    <row r="48" spans="2:12" s="1" customFormat="1" ht="16.5" customHeight="1">
      <c r="B48" s="33"/>
      <c r="E48" s="294" t="str">
        <f>E7</f>
        <v>Polní cesta C31</v>
      </c>
      <c r="F48" s="295"/>
      <c r="G48" s="295"/>
      <c r="H48" s="295"/>
      <c r="L48" s="33"/>
    </row>
    <row r="49" spans="2:47" s="1" customFormat="1" ht="12" customHeight="1">
      <c r="B49" s="33"/>
      <c r="C49" s="28" t="s">
        <v>97</v>
      </c>
      <c r="L49" s="33"/>
    </row>
    <row r="50" spans="2:47" s="1" customFormat="1" ht="16.5" customHeight="1">
      <c r="B50" s="33"/>
      <c r="E50" s="257" t="str">
        <f>E9</f>
        <v>000 - Vedlejší rozpočtové náklady</v>
      </c>
      <c r="F50" s="296"/>
      <c r="G50" s="296"/>
      <c r="H50" s="296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>Těšany</v>
      </c>
      <c r="I52" s="28" t="s">
        <v>23</v>
      </c>
      <c r="J52" s="50" t="str">
        <f>IF(J12="","",J12)</f>
        <v>23. 5. 2025</v>
      </c>
      <c r="L52" s="33"/>
    </row>
    <row r="53" spans="2:47" s="1" customFormat="1" ht="6.95" customHeight="1">
      <c r="B53" s="33"/>
      <c r="L53" s="33"/>
    </row>
    <row r="54" spans="2:47" s="1" customFormat="1" ht="15.2" customHeight="1">
      <c r="B54" s="33"/>
      <c r="C54" s="28" t="s">
        <v>25</v>
      </c>
      <c r="F54" s="26" t="str">
        <f>E15</f>
        <v>Obec Těšany</v>
      </c>
      <c r="I54" s="28" t="s">
        <v>31</v>
      </c>
      <c r="J54" s="31" t="str">
        <f>E21</f>
        <v>EUROTRACE s.r.o.</v>
      </c>
      <c r="L54" s="33"/>
    </row>
    <row r="55" spans="2:47" s="1" customFormat="1" ht="15.2" customHeight="1">
      <c r="B55" s="33"/>
      <c r="C55" s="28" t="s">
        <v>29</v>
      </c>
      <c r="F55" s="26" t="str">
        <f>IF(E18="","",E18)</f>
        <v>Vyplň údaj</v>
      </c>
      <c r="I55" s="28" t="s">
        <v>36</v>
      </c>
      <c r="J55" s="31" t="str">
        <f>E24</f>
        <v>EUROTRACE s.r.o.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100</v>
      </c>
      <c r="D57" s="91"/>
      <c r="E57" s="91"/>
      <c r="F57" s="91"/>
      <c r="G57" s="91"/>
      <c r="H57" s="91"/>
      <c r="I57" s="91"/>
      <c r="J57" s="98" t="s">
        <v>101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99" t="s">
        <v>71</v>
      </c>
      <c r="J59" s="64">
        <f>J84</f>
        <v>0</v>
      </c>
      <c r="L59" s="33"/>
      <c r="AU59" s="18" t="s">
        <v>102</v>
      </c>
    </row>
    <row r="60" spans="2:47" s="8" customFormat="1" ht="24.95" customHeight="1">
      <c r="B60" s="100"/>
      <c r="D60" s="101" t="s">
        <v>103</v>
      </c>
      <c r="E60" s="102"/>
      <c r="F60" s="102"/>
      <c r="G60" s="102"/>
      <c r="H60" s="102"/>
      <c r="I60" s="102"/>
      <c r="J60" s="103">
        <f>J85</f>
        <v>0</v>
      </c>
      <c r="L60" s="100"/>
    </row>
    <row r="61" spans="2:47" s="9" customFormat="1" ht="19.899999999999999" customHeight="1">
      <c r="B61" s="104"/>
      <c r="D61" s="105" t="s">
        <v>104</v>
      </c>
      <c r="E61" s="106"/>
      <c r="F61" s="106"/>
      <c r="G61" s="106"/>
      <c r="H61" s="106"/>
      <c r="I61" s="106"/>
      <c r="J61" s="107">
        <f>J86</f>
        <v>0</v>
      </c>
      <c r="L61" s="104"/>
    </row>
    <row r="62" spans="2:47" s="9" customFormat="1" ht="19.899999999999999" customHeight="1">
      <c r="B62" s="104"/>
      <c r="D62" s="105" t="s">
        <v>105</v>
      </c>
      <c r="E62" s="106"/>
      <c r="F62" s="106"/>
      <c r="G62" s="106"/>
      <c r="H62" s="106"/>
      <c r="I62" s="106"/>
      <c r="J62" s="107">
        <f>J121</f>
        <v>0</v>
      </c>
      <c r="L62" s="104"/>
    </row>
    <row r="63" spans="2:47" s="9" customFormat="1" ht="19.899999999999999" customHeight="1">
      <c r="B63" s="104"/>
      <c r="D63" s="105" t="s">
        <v>106</v>
      </c>
      <c r="E63" s="106"/>
      <c r="F63" s="106"/>
      <c r="G63" s="106"/>
      <c r="H63" s="106"/>
      <c r="I63" s="106"/>
      <c r="J63" s="107">
        <f>J137</f>
        <v>0</v>
      </c>
      <c r="L63" s="104"/>
    </row>
    <row r="64" spans="2:47" s="9" customFormat="1" ht="19.899999999999999" customHeight="1">
      <c r="B64" s="104"/>
      <c r="D64" s="105" t="s">
        <v>107</v>
      </c>
      <c r="E64" s="106"/>
      <c r="F64" s="106"/>
      <c r="G64" s="106"/>
      <c r="H64" s="106"/>
      <c r="I64" s="106"/>
      <c r="J64" s="107">
        <f>J158</f>
        <v>0</v>
      </c>
      <c r="L64" s="104"/>
    </row>
    <row r="65" spans="2:12" s="1" customFormat="1" ht="21.75" customHeight="1">
      <c r="B65" s="33"/>
      <c r="L65" s="33"/>
    </row>
    <row r="66" spans="2:12" s="1" customFormat="1" ht="6.95" customHeight="1"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33"/>
    </row>
    <row r="70" spans="2:12" s="1" customFormat="1" ht="6.95" customHeight="1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33"/>
    </row>
    <row r="71" spans="2:12" s="1" customFormat="1" ht="24.95" customHeight="1">
      <c r="B71" s="33"/>
      <c r="C71" s="22" t="s">
        <v>108</v>
      </c>
      <c r="L71" s="33"/>
    </row>
    <row r="72" spans="2:12" s="1" customFormat="1" ht="6.95" customHeight="1">
      <c r="B72" s="33"/>
      <c r="L72" s="33"/>
    </row>
    <row r="73" spans="2:12" s="1" customFormat="1" ht="12" customHeight="1">
      <c r="B73" s="33"/>
      <c r="C73" s="28" t="s">
        <v>17</v>
      </c>
      <c r="L73" s="33"/>
    </row>
    <row r="74" spans="2:12" s="1" customFormat="1" ht="16.5" customHeight="1">
      <c r="B74" s="33"/>
      <c r="E74" s="294" t="str">
        <f>E7</f>
        <v>Polní cesta C31</v>
      </c>
      <c r="F74" s="295"/>
      <c r="G74" s="295"/>
      <c r="H74" s="295"/>
      <c r="L74" s="33"/>
    </row>
    <row r="75" spans="2:12" s="1" customFormat="1" ht="12" customHeight="1">
      <c r="B75" s="33"/>
      <c r="C75" s="28" t="s">
        <v>97</v>
      </c>
      <c r="L75" s="33"/>
    </row>
    <row r="76" spans="2:12" s="1" customFormat="1" ht="16.5" customHeight="1">
      <c r="B76" s="33"/>
      <c r="E76" s="257" t="str">
        <f>E9</f>
        <v>000 - Vedlejší rozpočtové náklady</v>
      </c>
      <c r="F76" s="296"/>
      <c r="G76" s="296"/>
      <c r="H76" s="296"/>
      <c r="L76" s="33"/>
    </row>
    <row r="77" spans="2:12" s="1" customFormat="1" ht="6.95" customHeight="1">
      <c r="B77" s="33"/>
      <c r="L77" s="33"/>
    </row>
    <row r="78" spans="2:12" s="1" customFormat="1" ht="12" customHeight="1">
      <c r="B78" s="33"/>
      <c r="C78" s="28" t="s">
        <v>21</v>
      </c>
      <c r="F78" s="26" t="str">
        <f>F12</f>
        <v>Těšany</v>
      </c>
      <c r="I78" s="28" t="s">
        <v>23</v>
      </c>
      <c r="J78" s="50" t="str">
        <f>IF(J12="","",J12)</f>
        <v>23. 5. 2025</v>
      </c>
      <c r="L78" s="33"/>
    </row>
    <row r="79" spans="2:12" s="1" customFormat="1" ht="6.95" customHeight="1">
      <c r="B79" s="33"/>
      <c r="L79" s="33"/>
    </row>
    <row r="80" spans="2:12" s="1" customFormat="1" ht="15.2" customHeight="1">
      <c r="B80" s="33"/>
      <c r="C80" s="28" t="s">
        <v>25</v>
      </c>
      <c r="F80" s="26" t="str">
        <f>E15</f>
        <v>Obec Těšany</v>
      </c>
      <c r="I80" s="28" t="s">
        <v>31</v>
      </c>
      <c r="J80" s="31" t="str">
        <f>E21</f>
        <v>EUROTRACE s.r.o.</v>
      </c>
      <c r="L80" s="33"/>
    </row>
    <row r="81" spans="2:65" s="1" customFormat="1" ht="15.2" customHeight="1">
      <c r="B81" s="33"/>
      <c r="C81" s="28" t="s">
        <v>29</v>
      </c>
      <c r="F81" s="26" t="str">
        <f>IF(E18="","",E18)</f>
        <v>Vyplň údaj</v>
      </c>
      <c r="I81" s="28" t="s">
        <v>36</v>
      </c>
      <c r="J81" s="31" t="str">
        <f>E24</f>
        <v>EUROTRACE s.r.o.</v>
      </c>
      <c r="L81" s="33"/>
    </row>
    <row r="82" spans="2:65" s="1" customFormat="1" ht="10.35" customHeight="1">
      <c r="B82" s="33"/>
      <c r="L82" s="33"/>
    </row>
    <row r="83" spans="2:65" s="10" customFormat="1" ht="29.25" customHeight="1">
      <c r="B83" s="108"/>
      <c r="C83" s="109" t="s">
        <v>109</v>
      </c>
      <c r="D83" s="110" t="s">
        <v>58</v>
      </c>
      <c r="E83" s="110" t="s">
        <v>54</v>
      </c>
      <c r="F83" s="110" t="s">
        <v>55</v>
      </c>
      <c r="G83" s="110" t="s">
        <v>110</v>
      </c>
      <c r="H83" s="110" t="s">
        <v>111</v>
      </c>
      <c r="I83" s="110" t="s">
        <v>112</v>
      </c>
      <c r="J83" s="110" t="s">
        <v>101</v>
      </c>
      <c r="K83" s="111" t="s">
        <v>113</v>
      </c>
      <c r="L83" s="108"/>
      <c r="M83" s="57" t="s">
        <v>3</v>
      </c>
      <c r="N83" s="58" t="s">
        <v>43</v>
      </c>
      <c r="O83" s="58" t="s">
        <v>114</v>
      </c>
      <c r="P83" s="58" t="s">
        <v>115</v>
      </c>
      <c r="Q83" s="58" t="s">
        <v>116</v>
      </c>
      <c r="R83" s="58" t="s">
        <v>117</v>
      </c>
      <c r="S83" s="58" t="s">
        <v>118</v>
      </c>
      <c r="T83" s="59" t="s">
        <v>119</v>
      </c>
    </row>
    <row r="84" spans="2:65" s="1" customFormat="1" ht="22.9" customHeight="1">
      <c r="B84" s="33"/>
      <c r="C84" s="62" t="s">
        <v>120</v>
      </c>
      <c r="J84" s="112">
        <f>BK84</f>
        <v>0</v>
      </c>
      <c r="L84" s="33"/>
      <c r="M84" s="60"/>
      <c r="N84" s="51"/>
      <c r="O84" s="51"/>
      <c r="P84" s="113">
        <f>P85</f>
        <v>0</v>
      </c>
      <c r="Q84" s="51"/>
      <c r="R84" s="113">
        <f>R85</f>
        <v>0</v>
      </c>
      <c r="S84" s="51"/>
      <c r="T84" s="114">
        <f>T85</f>
        <v>0</v>
      </c>
      <c r="AT84" s="18" t="s">
        <v>72</v>
      </c>
      <c r="AU84" s="18" t="s">
        <v>102</v>
      </c>
      <c r="BK84" s="115">
        <f>BK85</f>
        <v>0</v>
      </c>
    </row>
    <row r="85" spans="2:65" s="11" customFormat="1" ht="25.9" customHeight="1">
      <c r="B85" s="116"/>
      <c r="D85" s="117" t="s">
        <v>72</v>
      </c>
      <c r="E85" s="118" t="s">
        <v>121</v>
      </c>
      <c r="F85" s="118" t="s">
        <v>79</v>
      </c>
      <c r="I85" s="119"/>
      <c r="J85" s="120">
        <f>BK85</f>
        <v>0</v>
      </c>
      <c r="L85" s="116"/>
      <c r="M85" s="121"/>
      <c r="P85" s="122">
        <f>P86+P121+P137+P158</f>
        <v>0</v>
      </c>
      <c r="R85" s="122">
        <f>R86+R121+R137+R158</f>
        <v>0</v>
      </c>
      <c r="T85" s="123">
        <f>T86+T121+T137+T158</f>
        <v>0</v>
      </c>
      <c r="AR85" s="117" t="s">
        <v>122</v>
      </c>
      <c r="AT85" s="124" t="s">
        <v>72</v>
      </c>
      <c r="AU85" s="124" t="s">
        <v>73</v>
      </c>
      <c r="AY85" s="117" t="s">
        <v>123</v>
      </c>
      <c r="BK85" s="125">
        <f>BK86+BK121+BK137+BK158</f>
        <v>0</v>
      </c>
    </row>
    <row r="86" spans="2:65" s="11" customFormat="1" ht="22.9" customHeight="1">
      <c r="B86" s="116"/>
      <c r="D86" s="117" t="s">
        <v>72</v>
      </c>
      <c r="E86" s="126" t="s">
        <v>124</v>
      </c>
      <c r="F86" s="126" t="s">
        <v>125</v>
      </c>
      <c r="I86" s="119"/>
      <c r="J86" s="127">
        <f>BK86</f>
        <v>0</v>
      </c>
      <c r="L86" s="116"/>
      <c r="M86" s="121"/>
      <c r="P86" s="122">
        <f>SUM(P87:P120)</f>
        <v>0</v>
      </c>
      <c r="R86" s="122">
        <f>SUM(R87:R120)</f>
        <v>0</v>
      </c>
      <c r="T86" s="123">
        <f>SUM(T87:T120)</f>
        <v>0</v>
      </c>
      <c r="AR86" s="117" t="s">
        <v>122</v>
      </c>
      <c r="AT86" s="124" t="s">
        <v>72</v>
      </c>
      <c r="AU86" s="124" t="s">
        <v>81</v>
      </c>
      <c r="AY86" s="117" t="s">
        <v>123</v>
      </c>
      <c r="BK86" s="125">
        <f>SUM(BK87:BK120)</f>
        <v>0</v>
      </c>
    </row>
    <row r="87" spans="2:65" s="1" customFormat="1" ht="16.5" customHeight="1">
      <c r="B87" s="128"/>
      <c r="C87" s="129" t="s">
        <v>81</v>
      </c>
      <c r="D87" s="129" t="s">
        <v>126</v>
      </c>
      <c r="E87" s="130" t="s">
        <v>127</v>
      </c>
      <c r="F87" s="131" t="s">
        <v>128</v>
      </c>
      <c r="G87" s="132" t="s">
        <v>129</v>
      </c>
      <c r="H87" s="133">
        <v>1</v>
      </c>
      <c r="I87" s="134"/>
      <c r="J87" s="135">
        <f>ROUND(I87*H87,2)</f>
        <v>0</v>
      </c>
      <c r="K87" s="131" t="s">
        <v>130</v>
      </c>
      <c r="L87" s="33"/>
      <c r="M87" s="136" t="s">
        <v>3</v>
      </c>
      <c r="N87" s="137" t="s">
        <v>44</v>
      </c>
      <c r="P87" s="138">
        <f>O87*H87</f>
        <v>0</v>
      </c>
      <c r="Q87" s="138">
        <v>0</v>
      </c>
      <c r="R87" s="138">
        <f>Q87*H87</f>
        <v>0</v>
      </c>
      <c r="S87" s="138">
        <v>0</v>
      </c>
      <c r="T87" s="139">
        <f>S87*H87</f>
        <v>0</v>
      </c>
      <c r="AR87" s="140" t="s">
        <v>131</v>
      </c>
      <c r="AT87" s="140" t="s">
        <v>126</v>
      </c>
      <c r="AU87" s="140" t="s">
        <v>83</v>
      </c>
      <c r="AY87" s="18" t="s">
        <v>123</v>
      </c>
      <c r="BE87" s="141">
        <f>IF(N87="základní",J87,0)</f>
        <v>0</v>
      </c>
      <c r="BF87" s="141">
        <f>IF(N87="snížená",J87,0)</f>
        <v>0</v>
      </c>
      <c r="BG87" s="141">
        <f>IF(N87="zákl. přenesená",J87,0)</f>
        <v>0</v>
      </c>
      <c r="BH87" s="141">
        <f>IF(N87="sníž. přenesená",J87,0)</f>
        <v>0</v>
      </c>
      <c r="BI87" s="141">
        <f>IF(N87="nulová",J87,0)</f>
        <v>0</v>
      </c>
      <c r="BJ87" s="18" t="s">
        <v>81</v>
      </c>
      <c r="BK87" s="141">
        <f>ROUND(I87*H87,2)</f>
        <v>0</v>
      </c>
      <c r="BL87" s="18" t="s">
        <v>131</v>
      </c>
      <c r="BM87" s="140" t="s">
        <v>132</v>
      </c>
    </row>
    <row r="88" spans="2:65" s="1" customFormat="1">
      <c r="B88" s="33"/>
      <c r="D88" s="142" t="s">
        <v>133</v>
      </c>
      <c r="F88" s="143" t="s">
        <v>134</v>
      </c>
      <c r="I88" s="144"/>
      <c r="L88" s="33"/>
      <c r="M88" s="145"/>
      <c r="T88" s="54"/>
      <c r="AT88" s="18" t="s">
        <v>133</v>
      </c>
      <c r="AU88" s="18" t="s">
        <v>83</v>
      </c>
    </row>
    <row r="89" spans="2:65" s="1" customFormat="1" ht="16.5" customHeight="1">
      <c r="B89" s="128"/>
      <c r="C89" s="129" t="s">
        <v>83</v>
      </c>
      <c r="D89" s="129" t="s">
        <v>126</v>
      </c>
      <c r="E89" s="130" t="s">
        <v>135</v>
      </c>
      <c r="F89" s="131" t="s">
        <v>136</v>
      </c>
      <c r="G89" s="132" t="s">
        <v>129</v>
      </c>
      <c r="H89" s="133">
        <v>1</v>
      </c>
      <c r="I89" s="134"/>
      <c r="J89" s="135">
        <f>ROUND(I89*H89,2)</f>
        <v>0</v>
      </c>
      <c r="K89" s="131" t="s">
        <v>130</v>
      </c>
      <c r="L89" s="33"/>
      <c r="M89" s="136" t="s">
        <v>3</v>
      </c>
      <c r="N89" s="137" t="s">
        <v>44</v>
      </c>
      <c r="P89" s="138">
        <f>O89*H89</f>
        <v>0</v>
      </c>
      <c r="Q89" s="138">
        <v>0</v>
      </c>
      <c r="R89" s="138">
        <f>Q89*H89</f>
        <v>0</v>
      </c>
      <c r="S89" s="138">
        <v>0</v>
      </c>
      <c r="T89" s="139">
        <f>S89*H89</f>
        <v>0</v>
      </c>
      <c r="AR89" s="140" t="s">
        <v>131</v>
      </c>
      <c r="AT89" s="140" t="s">
        <v>126</v>
      </c>
      <c r="AU89" s="140" t="s">
        <v>83</v>
      </c>
      <c r="AY89" s="18" t="s">
        <v>123</v>
      </c>
      <c r="BE89" s="141">
        <f>IF(N89="základní",J89,0)</f>
        <v>0</v>
      </c>
      <c r="BF89" s="141">
        <f>IF(N89="snížená",J89,0)</f>
        <v>0</v>
      </c>
      <c r="BG89" s="141">
        <f>IF(N89="zákl. přenesená",J89,0)</f>
        <v>0</v>
      </c>
      <c r="BH89" s="141">
        <f>IF(N89="sníž. přenesená",J89,0)</f>
        <v>0</v>
      </c>
      <c r="BI89" s="141">
        <f>IF(N89="nulová",J89,0)</f>
        <v>0</v>
      </c>
      <c r="BJ89" s="18" t="s">
        <v>81</v>
      </c>
      <c r="BK89" s="141">
        <f>ROUND(I89*H89,2)</f>
        <v>0</v>
      </c>
      <c r="BL89" s="18" t="s">
        <v>131</v>
      </c>
      <c r="BM89" s="140" t="s">
        <v>137</v>
      </c>
    </row>
    <row r="90" spans="2:65" s="1" customFormat="1">
      <c r="B90" s="33"/>
      <c r="D90" s="142" t="s">
        <v>133</v>
      </c>
      <c r="F90" s="143" t="s">
        <v>138</v>
      </c>
      <c r="I90" s="144"/>
      <c r="L90" s="33"/>
      <c r="M90" s="145"/>
      <c r="T90" s="54"/>
      <c r="AT90" s="18" t="s">
        <v>133</v>
      </c>
      <c r="AU90" s="18" t="s">
        <v>83</v>
      </c>
    </row>
    <row r="91" spans="2:65" s="12" customFormat="1">
      <c r="B91" s="146"/>
      <c r="D91" s="147" t="s">
        <v>139</v>
      </c>
      <c r="E91" s="148" t="s">
        <v>3</v>
      </c>
      <c r="F91" s="149" t="s">
        <v>140</v>
      </c>
      <c r="H91" s="148" t="s">
        <v>3</v>
      </c>
      <c r="I91" s="150"/>
      <c r="L91" s="146"/>
      <c r="M91" s="151"/>
      <c r="T91" s="152"/>
      <c r="AT91" s="148" t="s">
        <v>139</v>
      </c>
      <c r="AU91" s="148" t="s">
        <v>83</v>
      </c>
      <c r="AV91" s="12" t="s">
        <v>81</v>
      </c>
      <c r="AW91" s="12" t="s">
        <v>35</v>
      </c>
      <c r="AX91" s="12" t="s">
        <v>73</v>
      </c>
      <c r="AY91" s="148" t="s">
        <v>123</v>
      </c>
    </row>
    <row r="92" spans="2:65" s="12" customFormat="1">
      <c r="B92" s="146"/>
      <c r="D92" s="147" t="s">
        <v>139</v>
      </c>
      <c r="E92" s="148" t="s">
        <v>3</v>
      </c>
      <c r="F92" s="149" t="s">
        <v>141</v>
      </c>
      <c r="H92" s="148" t="s">
        <v>3</v>
      </c>
      <c r="I92" s="150"/>
      <c r="L92" s="146"/>
      <c r="M92" s="151"/>
      <c r="T92" s="152"/>
      <c r="AT92" s="148" t="s">
        <v>139</v>
      </c>
      <c r="AU92" s="148" t="s">
        <v>83</v>
      </c>
      <c r="AV92" s="12" t="s">
        <v>81</v>
      </c>
      <c r="AW92" s="12" t="s">
        <v>35</v>
      </c>
      <c r="AX92" s="12" t="s">
        <v>73</v>
      </c>
      <c r="AY92" s="148" t="s">
        <v>123</v>
      </c>
    </row>
    <row r="93" spans="2:65" s="12" customFormat="1">
      <c r="B93" s="146"/>
      <c r="D93" s="147" t="s">
        <v>139</v>
      </c>
      <c r="E93" s="148" t="s">
        <v>3</v>
      </c>
      <c r="F93" s="149" t="s">
        <v>142</v>
      </c>
      <c r="H93" s="148" t="s">
        <v>3</v>
      </c>
      <c r="I93" s="150"/>
      <c r="L93" s="146"/>
      <c r="M93" s="151"/>
      <c r="T93" s="152"/>
      <c r="AT93" s="148" t="s">
        <v>139</v>
      </c>
      <c r="AU93" s="148" t="s">
        <v>83</v>
      </c>
      <c r="AV93" s="12" t="s">
        <v>81</v>
      </c>
      <c r="AW93" s="12" t="s">
        <v>35</v>
      </c>
      <c r="AX93" s="12" t="s">
        <v>73</v>
      </c>
      <c r="AY93" s="148" t="s">
        <v>123</v>
      </c>
    </row>
    <row r="94" spans="2:65" s="12" customFormat="1">
      <c r="B94" s="146"/>
      <c r="D94" s="147" t="s">
        <v>139</v>
      </c>
      <c r="E94" s="148" t="s">
        <v>3</v>
      </c>
      <c r="F94" s="149" t="s">
        <v>143</v>
      </c>
      <c r="H94" s="148" t="s">
        <v>3</v>
      </c>
      <c r="I94" s="150"/>
      <c r="L94" s="146"/>
      <c r="M94" s="151"/>
      <c r="T94" s="152"/>
      <c r="AT94" s="148" t="s">
        <v>139</v>
      </c>
      <c r="AU94" s="148" t="s">
        <v>83</v>
      </c>
      <c r="AV94" s="12" t="s">
        <v>81</v>
      </c>
      <c r="AW94" s="12" t="s">
        <v>35</v>
      </c>
      <c r="AX94" s="12" t="s">
        <v>73</v>
      </c>
      <c r="AY94" s="148" t="s">
        <v>123</v>
      </c>
    </row>
    <row r="95" spans="2:65" s="12" customFormat="1">
      <c r="B95" s="146"/>
      <c r="D95" s="147" t="s">
        <v>139</v>
      </c>
      <c r="E95" s="148" t="s">
        <v>3</v>
      </c>
      <c r="F95" s="149" t="s">
        <v>144</v>
      </c>
      <c r="H95" s="148" t="s">
        <v>3</v>
      </c>
      <c r="I95" s="150"/>
      <c r="L95" s="146"/>
      <c r="M95" s="151"/>
      <c r="T95" s="152"/>
      <c r="AT95" s="148" t="s">
        <v>139</v>
      </c>
      <c r="AU95" s="148" t="s">
        <v>83</v>
      </c>
      <c r="AV95" s="12" t="s">
        <v>81</v>
      </c>
      <c r="AW95" s="12" t="s">
        <v>35</v>
      </c>
      <c r="AX95" s="12" t="s">
        <v>73</v>
      </c>
      <c r="AY95" s="148" t="s">
        <v>123</v>
      </c>
    </row>
    <row r="96" spans="2:65" s="12" customFormat="1">
      <c r="B96" s="146"/>
      <c r="D96" s="147" t="s">
        <v>139</v>
      </c>
      <c r="E96" s="148" t="s">
        <v>3</v>
      </c>
      <c r="F96" s="149" t="s">
        <v>145</v>
      </c>
      <c r="H96" s="148" t="s">
        <v>3</v>
      </c>
      <c r="I96" s="150"/>
      <c r="L96" s="146"/>
      <c r="M96" s="151"/>
      <c r="T96" s="152"/>
      <c r="AT96" s="148" t="s">
        <v>139</v>
      </c>
      <c r="AU96" s="148" t="s">
        <v>83</v>
      </c>
      <c r="AV96" s="12" t="s">
        <v>81</v>
      </c>
      <c r="AW96" s="12" t="s">
        <v>35</v>
      </c>
      <c r="AX96" s="12" t="s">
        <v>73</v>
      </c>
      <c r="AY96" s="148" t="s">
        <v>123</v>
      </c>
    </row>
    <row r="97" spans="2:65" s="13" customFormat="1">
      <c r="B97" s="153"/>
      <c r="D97" s="147" t="s">
        <v>139</v>
      </c>
      <c r="E97" s="154" t="s">
        <v>3</v>
      </c>
      <c r="F97" s="155" t="s">
        <v>146</v>
      </c>
      <c r="H97" s="156">
        <v>1</v>
      </c>
      <c r="I97" s="157"/>
      <c r="L97" s="153"/>
      <c r="M97" s="158"/>
      <c r="T97" s="159"/>
      <c r="AT97" s="154" t="s">
        <v>139</v>
      </c>
      <c r="AU97" s="154" t="s">
        <v>83</v>
      </c>
      <c r="AV97" s="13" t="s">
        <v>83</v>
      </c>
      <c r="AW97" s="13" t="s">
        <v>35</v>
      </c>
      <c r="AX97" s="13" t="s">
        <v>81</v>
      </c>
      <c r="AY97" s="154" t="s">
        <v>123</v>
      </c>
    </row>
    <row r="98" spans="2:65" s="1" customFormat="1" ht="16.5" customHeight="1">
      <c r="B98" s="128"/>
      <c r="C98" s="129" t="s">
        <v>147</v>
      </c>
      <c r="D98" s="129" t="s">
        <v>126</v>
      </c>
      <c r="E98" s="130" t="s">
        <v>148</v>
      </c>
      <c r="F98" s="131" t="s">
        <v>149</v>
      </c>
      <c r="G98" s="132" t="s">
        <v>150</v>
      </c>
      <c r="H98" s="133">
        <v>10</v>
      </c>
      <c r="I98" s="134"/>
      <c r="J98" s="135">
        <f>ROUND(I98*H98,2)</f>
        <v>0</v>
      </c>
      <c r="K98" s="131" t="s">
        <v>151</v>
      </c>
      <c r="L98" s="33"/>
      <c r="M98" s="136" t="s">
        <v>3</v>
      </c>
      <c r="N98" s="137" t="s">
        <v>44</v>
      </c>
      <c r="P98" s="138">
        <f>O98*H98</f>
        <v>0</v>
      </c>
      <c r="Q98" s="138">
        <v>0</v>
      </c>
      <c r="R98" s="138">
        <f>Q98*H98</f>
        <v>0</v>
      </c>
      <c r="S98" s="138">
        <v>0</v>
      </c>
      <c r="T98" s="139">
        <f>S98*H98</f>
        <v>0</v>
      </c>
      <c r="AR98" s="140" t="s">
        <v>131</v>
      </c>
      <c r="AT98" s="140" t="s">
        <v>126</v>
      </c>
      <c r="AU98" s="140" t="s">
        <v>83</v>
      </c>
      <c r="AY98" s="18" t="s">
        <v>123</v>
      </c>
      <c r="BE98" s="141">
        <f>IF(N98="základní",J98,0)</f>
        <v>0</v>
      </c>
      <c r="BF98" s="141">
        <f>IF(N98="snížená",J98,0)</f>
        <v>0</v>
      </c>
      <c r="BG98" s="141">
        <f>IF(N98="zákl. přenesená",J98,0)</f>
        <v>0</v>
      </c>
      <c r="BH98" s="141">
        <f>IF(N98="sníž. přenesená",J98,0)</f>
        <v>0</v>
      </c>
      <c r="BI98" s="141">
        <f>IF(N98="nulová",J98,0)</f>
        <v>0</v>
      </c>
      <c r="BJ98" s="18" t="s">
        <v>81</v>
      </c>
      <c r="BK98" s="141">
        <f>ROUND(I98*H98,2)</f>
        <v>0</v>
      </c>
      <c r="BL98" s="18" t="s">
        <v>131</v>
      </c>
      <c r="BM98" s="140" t="s">
        <v>152</v>
      </c>
    </row>
    <row r="99" spans="2:65" s="1" customFormat="1">
      <c r="B99" s="33"/>
      <c r="D99" s="142" t="s">
        <v>133</v>
      </c>
      <c r="F99" s="143" t="s">
        <v>153</v>
      </c>
      <c r="I99" s="144"/>
      <c r="L99" s="33"/>
      <c r="M99" s="145"/>
      <c r="T99" s="54"/>
      <c r="AT99" s="18" t="s">
        <v>133</v>
      </c>
      <c r="AU99" s="18" t="s">
        <v>83</v>
      </c>
    </row>
    <row r="100" spans="2:65" s="13" customFormat="1">
      <c r="B100" s="153"/>
      <c r="D100" s="147" t="s">
        <v>139</v>
      </c>
      <c r="E100" s="154" t="s">
        <v>3</v>
      </c>
      <c r="F100" s="155" t="s">
        <v>154</v>
      </c>
      <c r="H100" s="156">
        <v>10</v>
      </c>
      <c r="I100" s="157"/>
      <c r="L100" s="153"/>
      <c r="M100" s="158"/>
      <c r="T100" s="159"/>
      <c r="AT100" s="154" t="s">
        <v>139</v>
      </c>
      <c r="AU100" s="154" t="s">
        <v>83</v>
      </c>
      <c r="AV100" s="13" t="s">
        <v>83</v>
      </c>
      <c r="AW100" s="13" t="s">
        <v>35</v>
      </c>
      <c r="AX100" s="13" t="s">
        <v>81</v>
      </c>
      <c r="AY100" s="154" t="s">
        <v>123</v>
      </c>
    </row>
    <row r="101" spans="2:65" s="1" customFormat="1" ht="16.5" customHeight="1">
      <c r="B101" s="128"/>
      <c r="C101" s="129" t="s">
        <v>155</v>
      </c>
      <c r="D101" s="129" t="s">
        <v>126</v>
      </c>
      <c r="E101" s="130" t="s">
        <v>156</v>
      </c>
      <c r="F101" s="131" t="s">
        <v>157</v>
      </c>
      <c r="G101" s="132" t="s">
        <v>129</v>
      </c>
      <c r="H101" s="133">
        <v>1</v>
      </c>
      <c r="I101" s="134"/>
      <c r="J101" s="135">
        <f>ROUND(I101*H101,2)</f>
        <v>0</v>
      </c>
      <c r="K101" s="131" t="s">
        <v>130</v>
      </c>
      <c r="L101" s="33"/>
      <c r="M101" s="136" t="s">
        <v>3</v>
      </c>
      <c r="N101" s="137" t="s">
        <v>44</v>
      </c>
      <c r="P101" s="138">
        <f>O101*H101</f>
        <v>0</v>
      </c>
      <c r="Q101" s="138">
        <v>0</v>
      </c>
      <c r="R101" s="138">
        <f>Q101*H101</f>
        <v>0</v>
      </c>
      <c r="S101" s="138">
        <v>0</v>
      </c>
      <c r="T101" s="139">
        <f>S101*H101</f>
        <v>0</v>
      </c>
      <c r="AR101" s="140" t="s">
        <v>131</v>
      </c>
      <c r="AT101" s="140" t="s">
        <v>126</v>
      </c>
      <c r="AU101" s="140" t="s">
        <v>83</v>
      </c>
      <c r="AY101" s="18" t="s">
        <v>123</v>
      </c>
      <c r="BE101" s="141">
        <f>IF(N101="základní",J101,0)</f>
        <v>0</v>
      </c>
      <c r="BF101" s="141">
        <f>IF(N101="snížená",J101,0)</f>
        <v>0</v>
      </c>
      <c r="BG101" s="141">
        <f>IF(N101="zákl. přenesená",J101,0)</f>
        <v>0</v>
      </c>
      <c r="BH101" s="141">
        <f>IF(N101="sníž. přenesená",J101,0)</f>
        <v>0</v>
      </c>
      <c r="BI101" s="141">
        <f>IF(N101="nulová",J101,0)</f>
        <v>0</v>
      </c>
      <c r="BJ101" s="18" t="s">
        <v>81</v>
      </c>
      <c r="BK101" s="141">
        <f>ROUND(I101*H101,2)</f>
        <v>0</v>
      </c>
      <c r="BL101" s="18" t="s">
        <v>131</v>
      </c>
      <c r="BM101" s="140" t="s">
        <v>158</v>
      </c>
    </row>
    <row r="102" spans="2:65" s="1" customFormat="1">
      <c r="B102" s="33"/>
      <c r="D102" s="142" t="s">
        <v>133</v>
      </c>
      <c r="F102" s="143" t="s">
        <v>159</v>
      </c>
      <c r="I102" s="144"/>
      <c r="L102" s="33"/>
      <c r="M102" s="145"/>
      <c r="T102" s="54"/>
      <c r="AT102" s="18" t="s">
        <v>133</v>
      </c>
      <c r="AU102" s="18" t="s">
        <v>83</v>
      </c>
    </row>
    <row r="103" spans="2:65" s="13" customFormat="1">
      <c r="B103" s="153"/>
      <c r="D103" s="147" t="s">
        <v>139</v>
      </c>
      <c r="E103" s="154" t="s">
        <v>3</v>
      </c>
      <c r="F103" s="155" t="s">
        <v>160</v>
      </c>
      <c r="H103" s="156">
        <v>1</v>
      </c>
      <c r="I103" s="157"/>
      <c r="L103" s="153"/>
      <c r="M103" s="158"/>
      <c r="T103" s="159"/>
      <c r="AT103" s="154" t="s">
        <v>139</v>
      </c>
      <c r="AU103" s="154" t="s">
        <v>83</v>
      </c>
      <c r="AV103" s="13" t="s">
        <v>83</v>
      </c>
      <c r="AW103" s="13" t="s">
        <v>35</v>
      </c>
      <c r="AX103" s="13" t="s">
        <v>81</v>
      </c>
      <c r="AY103" s="154" t="s">
        <v>123</v>
      </c>
    </row>
    <row r="104" spans="2:65" s="1" customFormat="1" ht="16.5" customHeight="1">
      <c r="B104" s="128"/>
      <c r="C104" s="129" t="s">
        <v>122</v>
      </c>
      <c r="D104" s="129" t="s">
        <v>126</v>
      </c>
      <c r="E104" s="130" t="s">
        <v>161</v>
      </c>
      <c r="F104" s="131" t="s">
        <v>162</v>
      </c>
      <c r="G104" s="132" t="s">
        <v>129</v>
      </c>
      <c r="H104" s="133">
        <v>1</v>
      </c>
      <c r="I104" s="134"/>
      <c r="J104" s="135">
        <f>ROUND(I104*H104,2)</f>
        <v>0</v>
      </c>
      <c r="K104" s="131" t="s">
        <v>130</v>
      </c>
      <c r="L104" s="33"/>
      <c r="M104" s="136" t="s">
        <v>3</v>
      </c>
      <c r="N104" s="137" t="s">
        <v>44</v>
      </c>
      <c r="P104" s="138">
        <f>O104*H104</f>
        <v>0</v>
      </c>
      <c r="Q104" s="138">
        <v>0</v>
      </c>
      <c r="R104" s="138">
        <f>Q104*H104</f>
        <v>0</v>
      </c>
      <c r="S104" s="138">
        <v>0</v>
      </c>
      <c r="T104" s="139">
        <f>S104*H104</f>
        <v>0</v>
      </c>
      <c r="AR104" s="140" t="s">
        <v>131</v>
      </c>
      <c r="AT104" s="140" t="s">
        <v>126</v>
      </c>
      <c r="AU104" s="140" t="s">
        <v>83</v>
      </c>
      <c r="AY104" s="18" t="s">
        <v>123</v>
      </c>
      <c r="BE104" s="141">
        <f>IF(N104="základní",J104,0)</f>
        <v>0</v>
      </c>
      <c r="BF104" s="141">
        <f>IF(N104="snížená",J104,0)</f>
        <v>0</v>
      </c>
      <c r="BG104" s="141">
        <f>IF(N104="zákl. přenesená",J104,0)</f>
        <v>0</v>
      </c>
      <c r="BH104" s="141">
        <f>IF(N104="sníž. přenesená",J104,0)</f>
        <v>0</v>
      </c>
      <c r="BI104" s="141">
        <f>IF(N104="nulová",J104,0)</f>
        <v>0</v>
      </c>
      <c r="BJ104" s="18" t="s">
        <v>81</v>
      </c>
      <c r="BK104" s="141">
        <f>ROUND(I104*H104,2)</f>
        <v>0</v>
      </c>
      <c r="BL104" s="18" t="s">
        <v>131</v>
      </c>
      <c r="BM104" s="140" t="s">
        <v>163</v>
      </c>
    </row>
    <row r="105" spans="2:65" s="1" customFormat="1">
      <c r="B105" s="33"/>
      <c r="D105" s="142" t="s">
        <v>133</v>
      </c>
      <c r="F105" s="143" t="s">
        <v>164</v>
      </c>
      <c r="I105" s="144"/>
      <c r="L105" s="33"/>
      <c r="M105" s="145"/>
      <c r="T105" s="54"/>
      <c r="AT105" s="18" t="s">
        <v>133</v>
      </c>
      <c r="AU105" s="18" t="s">
        <v>83</v>
      </c>
    </row>
    <row r="106" spans="2:65" s="13" customFormat="1">
      <c r="B106" s="153"/>
      <c r="D106" s="147" t="s">
        <v>139</v>
      </c>
      <c r="E106" s="154" t="s">
        <v>3</v>
      </c>
      <c r="F106" s="155" t="s">
        <v>165</v>
      </c>
      <c r="H106" s="156">
        <v>1</v>
      </c>
      <c r="I106" s="157"/>
      <c r="L106" s="153"/>
      <c r="M106" s="158"/>
      <c r="T106" s="159"/>
      <c r="AT106" s="154" t="s">
        <v>139</v>
      </c>
      <c r="AU106" s="154" t="s">
        <v>83</v>
      </c>
      <c r="AV106" s="13" t="s">
        <v>83</v>
      </c>
      <c r="AW106" s="13" t="s">
        <v>35</v>
      </c>
      <c r="AX106" s="13" t="s">
        <v>81</v>
      </c>
      <c r="AY106" s="154" t="s">
        <v>123</v>
      </c>
    </row>
    <row r="107" spans="2:65" s="1" customFormat="1" ht="16.5" customHeight="1">
      <c r="B107" s="128"/>
      <c r="C107" s="129" t="s">
        <v>166</v>
      </c>
      <c r="D107" s="129" t="s">
        <v>126</v>
      </c>
      <c r="E107" s="130" t="s">
        <v>167</v>
      </c>
      <c r="F107" s="131" t="s">
        <v>168</v>
      </c>
      <c r="G107" s="132" t="s">
        <v>129</v>
      </c>
      <c r="H107" s="133">
        <v>1</v>
      </c>
      <c r="I107" s="134"/>
      <c r="J107" s="135">
        <f>ROUND(I107*H107,2)</f>
        <v>0</v>
      </c>
      <c r="K107" s="131" t="s">
        <v>130</v>
      </c>
      <c r="L107" s="33"/>
      <c r="M107" s="136" t="s">
        <v>3</v>
      </c>
      <c r="N107" s="137" t="s">
        <v>44</v>
      </c>
      <c r="P107" s="138">
        <f>O107*H107</f>
        <v>0</v>
      </c>
      <c r="Q107" s="138">
        <v>0</v>
      </c>
      <c r="R107" s="138">
        <f>Q107*H107</f>
        <v>0</v>
      </c>
      <c r="S107" s="138">
        <v>0</v>
      </c>
      <c r="T107" s="139">
        <f>S107*H107</f>
        <v>0</v>
      </c>
      <c r="AR107" s="140" t="s">
        <v>131</v>
      </c>
      <c r="AT107" s="140" t="s">
        <v>126</v>
      </c>
      <c r="AU107" s="140" t="s">
        <v>83</v>
      </c>
      <c r="AY107" s="18" t="s">
        <v>123</v>
      </c>
      <c r="BE107" s="141">
        <f>IF(N107="základní",J107,0)</f>
        <v>0</v>
      </c>
      <c r="BF107" s="141">
        <f>IF(N107="snížená",J107,0)</f>
        <v>0</v>
      </c>
      <c r="BG107" s="141">
        <f>IF(N107="zákl. přenesená",J107,0)</f>
        <v>0</v>
      </c>
      <c r="BH107" s="141">
        <f>IF(N107="sníž. přenesená",J107,0)</f>
        <v>0</v>
      </c>
      <c r="BI107" s="141">
        <f>IF(N107="nulová",J107,0)</f>
        <v>0</v>
      </c>
      <c r="BJ107" s="18" t="s">
        <v>81</v>
      </c>
      <c r="BK107" s="141">
        <f>ROUND(I107*H107,2)</f>
        <v>0</v>
      </c>
      <c r="BL107" s="18" t="s">
        <v>131</v>
      </c>
      <c r="BM107" s="140" t="s">
        <v>169</v>
      </c>
    </row>
    <row r="108" spans="2:65" s="1" customFormat="1">
      <c r="B108" s="33"/>
      <c r="D108" s="142" t="s">
        <v>133</v>
      </c>
      <c r="F108" s="143" t="s">
        <v>170</v>
      </c>
      <c r="I108" s="144"/>
      <c r="L108" s="33"/>
      <c r="M108" s="145"/>
      <c r="T108" s="54"/>
      <c r="AT108" s="18" t="s">
        <v>133</v>
      </c>
      <c r="AU108" s="18" t="s">
        <v>83</v>
      </c>
    </row>
    <row r="109" spans="2:65" s="13" customFormat="1">
      <c r="B109" s="153"/>
      <c r="D109" s="147" t="s">
        <v>139</v>
      </c>
      <c r="E109" s="154" t="s">
        <v>3</v>
      </c>
      <c r="F109" s="155" t="s">
        <v>171</v>
      </c>
      <c r="H109" s="156">
        <v>1</v>
      </c>
      <c r="I109" s="157"/>
      <c r="L109" s="153"/>
      <c r="M109" s="158"/>
      <c r="T109" s="159"/>
      <c r="AT109" s="154" t="s">
        <v>139</v>
      </c>
      <c r="AU109" s="154" t="s">
        <v>83</v>
      </c>
      <c r="AV109" s="13" t="s">
        <v>83</v>
      </c>
      <c r="AW109" s="13" t="s">
        <v>35</v>
      </c>
      <c r="AX109" s="13" t="s">
        <v>81</v>
      </c>
      <c r="AY109" s="154" t="s">
        <v>123</v>
      </c>
    </row>
    <row r="110" spans="2:65" s="1" customFormat="1" ht="16.5" customHeight="1">
      <c r="B110" s="128"/>
      <c r="C110" s="129" t="s">
        <v>172</v>
      </c>
      <c r="D110" s="129" t="s">
        <v>126</v>
      </c>
      <c r="E110" s="130" t="s">
        <v>173</v>
      </c>
      <c r="F110" s="131" t="s">
        <v>174</v>
      </c>
      <c r="G110" s="132" t="s">
        <v>129</v>
      </c>
      <c r="H110" s="133">
        <v>1</v>
      </c>
      <c r="I110" s="134"/>
      <c r="J110" s="135">
        <f>ROUND(I110*H110,2)</f>
        <v>0</v>
      </c>
      <c r="K110" s="131" t="s">
        <v>130</v>
      </c>
      <c r="L110" s="33"/>
      <c r="M110" s="136" t="s">
        <v>3</v>
      </c>
      <c r="N110" s="137" t="s">
        <v>44</v>
      </c>
      <c r="P110" s="138">
        <f>O110*H110</f>
        <v>0</v>
      </c>
      <c r="Q110" s="138">
        <v>0</v>
      </c>
      <c r="R110" s="138">
        <f>Q110*H110</f>
        <v>0</v>
      </c>
      <c r="S110" s="138">
        <v>0</v>
      </c>
      <c r="T110" s="139">
        <f>S110*H110</f>
        <v>0</v>
      </c>
      <c r="AR110" s="140" t="s">
        <v>131</v>
      </c>
      <c r="AT110" s="140" t="s">
        <v>126</v>
      </c>
      <c r="AU110" s="140" t="s">
        <v>83</v>
      </c>
      <c r="AY110" s="18" t="s">
        <v>123</v>
      </c>
      <c r="BE110" s="141">
        <f>IF(N110="základní",J110,0)</f>
        <v>0</v>
      </c>
      <c r="BF110" s="141">
        <f>IF(N110="snížená",J110,0)</f>
        <v>0</v>
      </c>
      <c r="BG110" s="141">
        <f>IF(N110="zákl. přenesená",J110,0)</f>
        <v>0</v>
      </c>
      <c r="BH110" s="141">
        <f>IF(N110="sníž. přenesená",J110,0)</f>
        <v>0</v>
      </c>
      <c r="BI110" s="141">
        <f>IF(N110="nulová",J110,0)</f>
        <v>0</v>
      </c>
      <c r="BJ110" s="18" t="s">
        <v>81</v>
      </c>
      <c r="BK110" s="141">
        <f>ROUND(I110*H110,2)</f>
        <v>0</v>
      </c>
      <c r="BL110" s="18" t="s">
        <v>131</v>
      </c>
      <c r="BM110" s="140" t="s">
        <v>175</v>
      </c>
    </row>
    <row r="111" spans="2:65" s="1" customFormat="1">
      <c r="B111" s="33"/>
      <c r="D111" s="142" t="s">
        <v>133</v>
      </c>
      <c r="F111" s="143" t="s">
        <v>176</v>
      </c>
      <c r="I111" s="144"/>
      <c r="L111" s="33"/>
      <c r="M111" s="145"/>
      <c r="T111" s="54"/>
      <c r="AT111" s="18" t="s">
        <v>133</v>
      </c>
      <c r="AU111" s="18" t="s">
        <v>83</v>
      </c>
    </row>
    <row r="112" spans="2:65" s="13" customFormat="1">
      <c r="B112" s="153"/>
      <c r="D112" s="147" t="s">
        <v>139</v>
      </c>
      <c r="E112" s="154" t="s">
        <v>3</v>
      </c>
      <c r="F112" s="155" t="s">
        <v>177</v>
      </c>
      <c r="H112" s="156">
        <v>1</v>
      </c>
      <c r="I112" s="157"/>
      <c r="L112" s="153"/>
      <c r="M112" s="158"/>
      <c r="T112" s="159"/>
      <c r="AT112" s="154" t="s">
        <v>139</v>
      </c>
      <c r="AU112" s="154" t="s">
        <v>83</v>
      </c>
      <c r="AV112" s="13" t="s">
        <v>83</v>
      </c>
      <c r="AW112" s="13" t="s">
        <v>35</v>
      </c>
      <c r="AX112" s="13" t="s">
        <v>81</v>
      </c>
      <c r="AY112" s="154" t="s">
        <v>123</v>
      </c>
    </row>
    <row r="113" spans="2:65" s="1" customFormat="1" ht="16.5" customHeight="1">
      <c r="B113" s="128"/>
      <c r="C113" s="129" t="s">
        <v>178</v>
      </c>
      <c r="D113" s="129" t="s">
        <v>126</v>
      </c>
      <c r="E113" s="130" t="s">
        <v>179</v>
      </c>
      <c r="F113" s="131" t="s">
        <v>180</v>
      </c>
      <c r="G113" s="132" t="s">
        <v>129</v>
      </c>
      <c r="H113" s="133">
        <v>1</v>
      </c>
      <c r="I113" s="134"/>
      <c r="J113" s="135">
        <f>ROUND(I113*H113,2)</f>
        <v>0</v>
      </c>
      <c r="K113" s="131" t="s">
        <v>3</v>
      </c>
      <c r="L113" s="33"/>
      <c r="M113" s="136" t="s">
        <v>3</v>
      </c>
      <c r="N113" s="137" t="s">
        <v>44</v>
      </c>
      <c r="P113" s="138">
        <f>O113*H113</f>
        <v>0</v>
      </c>
      <c r="Q113" s="138">
        <v>0</v>
      </c>
      <c r="R113" s="138">
        <f>Q113*H113</f>
        <v>0</v>
      </c>
      <c r="S113" s="138">
        <v>0</v>
      </c>
      <c r="T113" s="139">
        <f>S113*H113</f>
        <v>0</v>
      </c>
      <c r="AR113" s="140" t="s">
        <v>131</v>
      </c>
      <c r="AT113" s="140" t="s">
        <v>126</v>
      </c>
      <c r="AU113" s="140" t="s">
        <v>83</v>
      </c>
      <c r="AY113" s="18" t="s">
        <v>123</v>
      </c>
      <c r="BE113" s="141">
        <f>IF(N113="základní",J113,0)</f>
        <v>0</v>
      </c>
      <c r="BF113" s="141">
        <f>IF(N113="snížená",J113,0)</f>
        <v>0</v>
      </c>
      <c r="BG113" s="141">
        <f>IF(N113="zákl. přenesená",J113,0)</f>
        <v>0</v>
      </c>
      <c r="BH113" s="141">
        <f>IF(N113="sníž. přenesená",J113,0)</f>
        <v>0</v>
      </c>
      <c r="BI113" s="141">
        <f>IF(N113="nulová",J113,0)</f>
        <v>0</v>
      </c>
      <c r="BJ113" s="18" t="s">
        <v>81</v>
      </c>
      <c r="BK113" s="141">
        <f>ROUND(I113*H113,2)</f>
        <v>0</v>
      </c>
      <c r="BL113" s="18" t="s">
        <v>131</v>
      </c>
      <c r="BM113" s="140" t="s">
        <v>181</v>
      </c>
    </row>
    <row r="114" spans="2:65" s="13" customFormat="1">
      <c r="B114" s="153"/>
      <c r="D114" s="147" t="s">
        <v>139</v>
      </c>
      <c r="E114" s="154" t="s">
        <v>3</v>
      </c>
      <c r="F114" s="155" t="s">
        <v>182</v>
      </c>
      <c r="H114" s="156">
        <v>1</v>
      </c>
      <c r="I114" s="157"/>
      <c r="L114" s="153"/>
      <c r="M114" s="158"/>
      <c r="T114" s="159"/>
      <c r="AT114" s="154" t="s">
        <v>139</v>
      </c>
      <c r="AU114" s="154" t="s">
        <v>83</v>
      </c>
      <c r="AV114" s="13" t="s">
        <v>83</v>
      </c>
      <c r="AW114" s="13" t="s">
        <v>35</v>
      </c>
      <c r="AX114" s="13" t="s">
        <v>81</v>
      </c>
      <c r="AY114" s="154" t="s">
        <v>123</v>
      </c>
    </row>
    <row r="115" spans="2:65" s="1" customFormat="1" ht="16.5" customHeight="1">
      <c r="B115" s="128"/>
      <c r="C115" s="129" t="s">
        <v>183</v>
      </c>
      <c r="D115" s="129" t="s">
        <v>126</v>
      </c>
      <c r="E115" s="130" t="s">
        <v>184</v>
      </c>
      <c r="F115" s="131" t="s">
        <v>185</v>
      </c>
      <c r="G115" s="132" t="s">
        <v>129</v>
      </c>
      <c r="H115" s="133">
        <v>1</v>
      </c>
      <c r="I115" s="134"/>
      <c r="J115" s="135">
        <f>ROUND(I115*H115,2)</f>
        <v>0</v>
      </c>
      <c r="K115" s="131" t="s">
        <v>130</v>
      </c>
      <c r="L115" s="33"/>
      <c r="M115" s="136" t="s">
        <v>3</v>
      </c>
      <c r="N115" s="137" t="s">
        <v>44</v>
      </c>
      <c r="P115" s="138">
        <f>O115*H115</f>
        <v>0</v>
      </c>
      <c r="Q115" s="138">
        <v>0</v>
      </c>
      <c r="R115" s="138">
        <f>Q115*H115</f>
        <v>0</v>
      </c>
      <c r="S115" s="138">
        <v>0</v>
      </c>
      <c r="T115" s="139">
        <f>S115*H115</f>
        <v>0</v>
      </c>
      <c r="AR115" s="140" t="s">
        <v>131</v>
      </c>
      <c r="AT115" s="140" t="s">
        <v>126</v>
      </c>
      <c r="AU115" s="140" t="s">
        <v>83</v>
      </c>
      <c r="AY115" s="18" t="s">
        <v>123</v>
      </c>
      <c r="BE115" s="141">
        <f>IF(N115="základní",J115,0)</f>
        <v>0</v>
      </c>
      <c r="BF115" s="141">
        <f>IF(N115="snížená",J115,0)</f>
        <v>0</v>
      </c>
      <c r="BG115" s="141">
        <f>IF(N115="zákl. přenesená",J115,0)</f>
        <v>0</v>
      </c>
      <c r="BH115" s="141">
        <f>IF(N115="sníž. přenesená",J115,0)</f>
        <v>0</v>
      </c>
      <c r="BI115" s="141">
        <f>IF(N115="nulová",J115,0)</f>
        <v>0</v>
      </c>
      <c r="BJ115" s="18" t="s">
        <v>81</v>
      </c>
      <c r="BK115" s="141">
        <f>ROUND(I115*H115,2)</f>
        <v>0</v>
      </c>
      <c r="BL115" s="18" t="s">
        <v>131</v>
      </c>
      <c r="BM115" s="140" t="s">
        <v>186</v>
      </c>
    </row>
    <row r="116" spans="2:65" s="1" customFormat="1">
      <c r="B116" s="33"/>
      <c r="D116" s="142" t="s">
        <v>133</v>
      </c>
      <c r="F116" s="143" t="s">
        <v>187</v>
      </c>
      <c r="I116" s="144"/>
      <c r="L116" s="33"/>
      <c r="M116" s="145"/>
      <c r="T116" s="54"/>
      <c r="AT116" s="18" t="s">
        <v>133</v>
      </c>
      <c r="AU116" s="18" t="s">
        <v>83</v>
      </c>
    </row>
    <row r="117" spans="2:65" s="12" customFormat="1">
      <c r="B117" s="146"/>
      <c r="D117" s="147" t="s">
        <v>139</v>
      </c>
      <c r="E117" s="148" t="s">
        <v>3</v>
      </c>
      <c r="F117" s="149" t="s">
        <v>188</v>
      </c>
      <c r="H117" s="148" t="s">
        <v>3</v>
      </c>
      <c r="I117" s="150"/>
      <c r="L117" s="146"/>
      <c r="M117" s="151"/>
      <c r="T117" s="152"/>
      <c r="AT117" s="148" t="s">
        <v>139</v>
      </c>
      <c r="AU117" s="148" t="s">
        <v>83</v>
      </c>
      <c r="AV117" s="12" t="s">
        <v>81</v>
      </c>
      <c r="AW117" s="12" t="s">
        <v>35</v>
      </c>
      <c r="AX117" s="12" t="s">
        <v>73</v>
      </c>
      <c r="AY117" s="148" t="s">
        <v>123</v>
      </c>
    </row>
    <row r="118" spans="2:65" s="13" customFormat="1">
      <c r="B118" s="153"/>
      <c r="D118" s="147" t="s">
        <v>139</v>
      </c>
      <c r="E118" s="154" t="s">
        <v>3</v>
      </c>
      <c r="F118" s="155" t="s">
        <v>189</v>
      </c>
      <c r="H118" s="156">
        <v>1</v>
      </c>
      <c r="I118" s="157"/>
      <c r="L118" s="153"/>
      <c r="M118" s="158"/>
      <c r="T118" s="159"/>
      <c r="AT118" s="154" t="s">
        <v>139</v>
      </c>
      <c r="AU118" s="154" t="s">
        <v>83</v>
      </c>
      <c r="AV118" s="13" t="s">
        <v>83</v>
      </c>
      <c r="AW118" s="13" t="s">
        <v>35</v>
      </c>
      <c r="AX118" s="13" t="s">
        <v>81</v>
      </c>
      <c r="AY118" s="154" t="s">
        <v>123</v>
      </c>
    </row>
    <row r="119" spans="2:65" s="1" customFormat="1" ht="16.5" customHeight="1">
      <c r="B119" s="128"/>
      <c r="C119" s="129" t="s">
        <v>190</v>
      </c>
      <c r="D119" s="129" t="s">
        <v>126</v>
      </c>
      <c r="E119" s="130" t="s">
        <v>191</v>
      </c>
      <c r="F119" s="131" t="s">
        <v>192</v>
      </c>
      <c r="G119" s="132" t="s">
        <v>150</v>
      </c>
      <c r="H119" s="133">
        <v>1</v>
      </c>
      <c r="I119" s="134"/>
      <c r="J119" s="135">
        <f>ROUND(I119*H119,2)</f>
        <v>0</v>
      </c>
      <c r="K119" s="131" t="s">
        <v>3</v>
      </c>
      <c r="L119" s="33"/>
      <c r="M119" s="136" t="s">
        <v>3</v>
      </c>
      <c r="N119" s="137" t="s">
        <v>44</v>
      </c>
      <c r="P119" s="138">
        <f>O119*H119</f>
        <v>0</v>
      </c>
      <c r="Q119" s="138">
        <v>0</v>
      </c>
      <c r="R119" s="138">
        <f>Q119*H119</f>
        <v>0</v>
      </c>
      <c r="S119" s="138">
        <v>0</v>
      </c>
      <c r="T119" s="139">
        <f>S119*H119</f>
        <v>0</v>
      </c>
      <c r="AR119" s="140" t="s">
        <v>131</v>
      </c>
      <c r="AT119" s="140" t="s">
        <v>126</v>
      </c>
      <c r="AU119" s="140" t="s">
        <v>83</v>
      </c>
      <c r="AY119" s="18" t="s">
        <v>123</v>
      </c>
      <c r="BE119" s="141">
        <f>IF(N119="základní",J119,0)</f>
        <v>0</v>
      </c>
      <c r="BF119" s="141">
        <f>IF(N119="snížená",J119,0)</f>
        <v>0</v>
      </c>
      <c r="BG119" s="141">
        <f>IF(N119="zákl. přenesená",J119,0)</f>
        <v>0</v>
      </c>
      <c r="BH119" s="141">
        <f>IF(N119="sníž. přenesená",J119,0)</f>
        <v>0</v>
      </c>
      <c r="BI119" s="141">
        <f>IF(N119="nulová",J119,0)</f>
        <v>0</v>
      </c>
      <c r="BJ119" s="18" t="s">
        <v>81</v>
      </c>
      <c r="BK119" s="141">
        <f>ROUND(I119*H119,2)</f>
        <v>0</v>
      </c>
      <c r="BL119" s="18" t="s">
        <v>131</v>
      </c>
      <c r="BM119" s="140" t="s">
        <v>193</v>
      </c>
    </row>
    <row r="120" spans="2:65" s="13" customFormat="1">
      <c r="B120" s="153"/>
      <c r="D120" s="147" t="s">
        <v>139</v>
      </c>
      <c r="E120" s="154" t="s">
        <v>3</v>
      </c>
      <c r="F120" s="155" t="s">
        <v>194</v>
      </c>
      <c r="H120" s="156">
        <v>1</v>
      </c>
      <c r="I120" s="157"/>
      <c r="L120" s="153"/>
      <c r="M120" s="158"/>
      <c r="T120" s="159"/>
      <c r="AT120" s="154" t="s">
        <v>139</v>
      </c>
      <c r="AU120" s="154" t="s">
        <v>83</v>
      </c>
      <c r="AV120" s="13" t="s">
        <v>83</v>
      </c>
      <c r="AW120" s="13" t="s">
        <v>35</v>
      </c>
      <c r="AX120" s="13" t="s">
        <v>81</v>
      </c>
      <c r="AY120" s="154" t="s">
        <v>123</v>
      </c>
    </row>
    <row r="121" spans="2:65" s="11" customFormat="1" ht="22.9" customHeight="1">
      <c r="B121" s="116"/>
      <c r="D121" s="117" t="s">
        <v>72</v>
      </c>
      <c r="E121" s="126" t="s">
        <v>195</v>
      </c>
      <c r="F121" s="126" t="s">
        <v>196</v>
      </c>
      <c r="I121" s="119"/>
      <c r="J121" s="127">
        <f>BK121</f>
        <v>0</v>
      </c>
      <c r="L121" s="116"/>
      <c r="M121" s="121"/>
      <c r="P121" s="122">
        <f>SUM(P122:P136)</f>
        <v>0</v>
      </c>
      <c r="R121" s="122">
        <f>SUM(R122:R136)</f>
        <v>0</v>
      </c>
      <c r="T121" s="123">
        <f>SUM(T122:T136)</f>
        <v>0</v>
      </c>
      <c r="AR121" s="117" t="s">
        <v>122</v>
      </c>
      <c r="AT121" s="124" t="s">
        <v>72</v>
      </c>
      <c r="AU121" s="124" t="s">
        <v>81</v>
      </c>
      <c r="AY121" s="117" t="s">
        <v>123</v>
      </c>
      <c r="BK121" s="125">
        <f>SUM(BK122:BK136)</f>
        <v>0</v>
      </c>
    </row>
    <row r="122" spans="2:65" s="1" customFormat="1" ht="16.5" customHeight="1">
      <c r="B122" s="128"/>
      <c r="C122" s="129" t="s">
        <v>197</v>
      </c>
      <c r="D122" s="129" t="s">
        <v>126</v>
      </c>
      <c r="E122" s="130" t="s">
        <v>198</v>
      </c>
      <c r="F122" s="131" t="s">
        <v>196</v>
      </c>
      <c r="G122" s="132" t="s">
        <v>129</v>
      </c>
      <c r="H122" s="133">
        <v>1</v>
      </c>
      <c r="I122" s="134"/>
      <c r="J122" s="135">
        <f>ROUND(I122*H122,2)</f>
        <v>0</v>
      </c>
      <c r="K122" s="131" t="s">
        <v>130</v>
      </c>
      <c r="L122" s="33"/>
      <c r="M122" s="136" t="s">
        <v>3</v>
      </c>
      <c r="N122" s="137" t="s">
        <v>44</v>
      </c>
      <c r="P122" s="138">
        <f>O122*H122</f>
        <v>0</v>
      </c>
      <c r="Q122" s="138">
        <v>0</v>
      </c>
      <c r="R122" s="138">
        <f>Q122*H122</f>
        <v>0</v>
      </c>
      <c r="S122" s="138">
        <v>0</v>
      </c>
      <c r="T122" s="139">
        <f>S122*H122</f>
        <v>0</v>
      </c>
      <c r="AR122" s="140" t="s">
        <v>131</v>
      </c>
      <c r="AT122" s="140" t="s">
        <v>126</v>
      </c>
      <c r="AU122" s="140" t="s">
        <v>83</v>
      </c>
      <c r="AY122" s="18" t="s">
        <v>123</v>
      </c>
      <c r="BE122" s="141">
        <f>IF(N122="základní",J122,0)</f>
        <v>0</v>
      </c>
      <c r="BF122" s="141">
        <f>IF(N122="snížená",J122,0)</f>
        <v>0</v>
      </c>
      <c r="BG122" s="141">
        <f>IF(N122="zákl. přenesená",J122,0)</f>
        <v>0</v>
      </c>
      <c r="BH122" s="141">
        <f>IF(N122="sníž. přenesená",J122,0)</f>
        <v>0</v>
      </c>
      <c r="BI122" s="141">
        <f>IF(N122="nulová",J122,0)</f>
        <v>0</v>
      </c>
      <c r="BJ122" s="18" t="s">
        <v>81</v>
      </c>
      <c r="BK122" s="141">
        <f>ROUND(I122*H122,2)</f>
        <v>0</v>
      </c>
      <c r="BL122" s="18" t="s">
        <v>131</v>
      </c>
      <c r="BM122" s="140" t="s">
        <v>199</v>
      </c>
    </row>
    <row r="123" spans="2:65" s="1" customFormat="1">
      <c r="B123" s="33"/>
      <c r="D123" s="142" t="s">
        <v>133</v>
      </c>
      <c r="F123" s="143" t="s">
        <v>200</v>
      </c>
      <c r="I123" s="144"/>
      <c r="L123" s="33"/>
      <c r="M123" s="145"/>
      <c r="T123" s="54"/>
      <c r="AT123" s="18" t="s">
        <v>133</v>
      </c>
      <c r="AU123" s="18" t="s">
        <v>83</v>
      </c>
    </row>
    <row r="124" spans="2:65" s="13" customFormat="1">
      <c r="B124" s="153"/>
      <c r="D124" s="147" t="s">
        <v>139</v>
      </c>
      <c r="E124" s="154" t="s">
        <v>3</v>
      </c>
      <c r="F124" s="155" t="s">
        <v>201</v>
      </c>
      <c r="H124" s="156">
        <v>1</v>
      </c>
      <c r="I124" s="157"/>
      <c r="L124" s="153"/>
      <c r="M124" s="158"/>
      <c r="T124" s="159"/>
      <c r="AT124" s="154" t="s">
        <v>139</v>
      </c>
      <c r="AU124" s="154" t="s">
        <v>83</v>
      </c>
      <c r="AV124" s="13" t="s">
        <v>83</v>
      </c>
      <c r="AW124" s="13" t="s">
        <v>35</v>
      </c>
      <c r="AX124" s="13" t="s">
        <v>81</v>
      </c>
      <c r="AY124" s="154" t="s">
        <v>123</v>
      </c>
    </row>
    <row r="125" spans="2:65" s="1" customFormat="1" ht="16.5" customHeight="1">
      <c r="B125" s="128"/>
      <c r="C125" s="129" t="s">
        <v>9</v>
      </c>
      <c r="D125" s="129" t="s">
        <v>126</v>
      </c>
      <c r="E125" s="130" t="s">
        <v>202</v>
      </c>
      <c r="F125" s="131" t="s">
        <v>203</v>
      </c>
      <c r="G125" s="132" t="s">
        <v>204</v>
      </c>
      <c r="H125" s="133">
        <v>2</v>
      </c>
      <c r="I125" s="134"/>
      <c r="J125" s="135">
        <f>ROUND(I125*H125,2)</f>
        <v>0</v>
      </c>
      <c r="K125" s="131" t="s">
        <v>130</v>
      </c>
      <c r="L125" s="33"/>
      <c r="M125" s="136" t="s">
        <v>3</v>
      </c>
      <c r="N125" s="137" t="s">
        <v>44</v>
      </c>
      <c r="P125" s="138">
        <f>O125*H125</f>
        <v>0</v>
      </c>
      <c r="Q125" s="138">
        <v>0</v>
      </c>
      <c r="R125" s="138">
        <f>Q125*H125</f>
        <v>0</v>
      </c>
      <c r="S125" s="138">
        <v>0</v>
      </c>
      <c r="T125" s="139">
        <f>S125*H125</f>
        <v>0</v>
      </c>
      <c r="AR125" s="140" t="s">
        <v>131</v>
      </c>
      <c r="AT125" s="140" t="s">
        <v>126</v>
      </c>
      <c r="AU125" s="140" t="s">
        <v>83</v>
      </c>
      <c r="AY125" s="18" t="s">
        <v>123</v>
      </c>
      <c r="BE125" s="141">
        <f>IF(N125="základní",J125,0)</f>
        <v>0</v>
      </c>
      <c r="BF125" s="141">
        <f>IF(N125="snížená",J125,0)</f>
        <v>0</v>
      </c>
      <c r="BG125" s="141">
        <f>IF(N125="zákl. přenesená",J125,0)</f>
        <v>0</v>
      </c>
      <c r="BH125" s="141">
        <f>IF(N125="sníž. přenesená",J125,0)</f>
        <v>0</v>
      </c>
      <c r="BI125" s="141">
        <f>IF(N125="nulová",J125,0)</f>
        <v>0</v>
      </c>
      <c r="BJ125" s="18" t="s">
        <v>81</v>
      </c>
      <c r="BK125" s="141">
        <f>ROUND(I125*H125,2)</f>
        <v>0</v>
      </c>
      <c r="BL125" s="18" t="s">
        <v>131</v>
      </c>
      <c r="BM125" s="140" t="s">
        <v>205</v>
      </c>
    </row>
    <row r="126" spans="2:65" s="1" customFormat="1">
      <c r="B126" s="33"/>
      <c r="D126" s="142" t="s">
        <v>133</v>
      </c>
      <c r="F126" s="143" t="s">
        <v>206</v>
      </c>
      <c r="I126" s="144"/>
      <c r="L126" s="33"/>
      <c r="M126" s="145"/>
      <c r="T126" s="54"/>
      <c r="AT126" s="18" t="s">
        <v>133</v>
      </c>
      <c r="AU126" s="18" t="s">
        <v>83</v>
      </c>
    </row>
    <row r="127" spans="2:65" s="12" customFormat="1">
      <c r="B127" s="146"/>
      <c r="D127" s="147" t="s">
        <v>139</v>
      </c>
      <c r="E127" s="148" t="s">
        <v>3</v>
      </c>
      <c r="F127" s="149" t="s">
        <v>207</v>
      </c>
      <c r="H127" s="148" t="s">
        <v>3</v>
      </c>
      <c r="I127" s="150"/>
      <c r="L127" s="146"/>
      <c r="M127" s="151"/>
      <c r="T127" s="152"/>
      <c r="AT127" s="148" t="s">
        <v>139</v>
      </c>
      <c r="AU127" s="148" t="s">
        <v>83</v>
      </c>
      <c r="AV127" s="12" t="s">
        <v>81</v>
      </c>
      <c r="AW127" s="12" t="s">
        <v>35</v>
      </c>
      <c r="AX127" s="12" t="s">
        <v>73</v>
      </c>
      <c r="AY127" s="148" t="s">
        <v>123</v>
      </c>
    </row>
    <row r="128" spans="2:65" s="12" customFormat="1">
      <c r="B128" s="146"/>
      <c r="D128" s="147" t="s">
        <v>139</v>
      </c>
      <c r="E128" s="148" t="s">
        <v>3</v>
      </c>
      <c r="F128" s="149" t="s">
        <v>208</v>
      </c>
      <c r="H128" s="148" t="s">
        <v>3</v>
      </c>
      <c r="I128" s="150"/>
      <c r="L128" s="146"/>
      <c r="M128" s="151"/>
      <c r="T128" s="152"/>
      <c r="AT128" s="148" t="s">
        <v>139</v>
      </c>
      <c r="AU128" s="148" t="s">
        <v>83</v>
      </c>
      <c r="AV128" s="12" t="s">
        <v>81</v>
      </c>
      <c r="AW128" s="12" t="s">
        <v>35</v>
      </c>
      <c r="AX128" s="12" t="s">
        <v>73</v>
      </c>
      <c r="AY128" s="148" t="s">
        <v>123</v>
      </c>
    </row>
    <row r="129" spans="2:65" s="12" customFormat="1">
      <c r="B129" s="146"/>
      <c r="D129" s="147" t="s">
        <v>139</v>
      </c>
      <c r="E129" s="148" t="s">
        <v>3</v>
      </c>
      <c r="F129" s="149" t="s">
        <v>209</v>
      </c>
      <c r="H129" s="148" t="s">
        <v>3</v>
      </c>
      <c r="I129" s="150"/>
      <c r="L129" s="146"/>
      <c r="M129" s="151"/>
      <c r="T129" s="152"/>
      <c r="AT129" s="148" t="s">
        <v>139</v>
      </c>
      <c r="AU129" s="148" t="s">
        <v>83</v>
      </c>
      <c r="AV129" s="12" t="s">
        <v>81</v>
      </c>
      <c r="AW129" s="12" t="s">
        <v>35</v>
      </c>
      <c r="AX129" s="12" t="s">
        <v>73</v>
      </c>
      <c r="AY129" s="148" t="s">
        <v>123</v>
      </c>
    </row>
    <row r="130" spans="2:65" s="12" customFormat="1">
      <c r="B130" s="146"/>
      <c r="D130" s="147" t="s">
        <v>139</v>
      </c>
      <c r="E130" s="148" t="s">
        <v>3</v>
      </c>
      <c r="F130" s="149" t="s">
        <v>210</v>
      </c>
      <c r="H130" s="148" t="s">
        <v>3</v>
      </c>
      <c r="I130" s="150"/>
      <c r="L130" s="146"/>
      <c r="M130" s="151"/>
      <c r="T130" s="152"/>
      <c r="AT130" s="148" t="s">
        <v>139</v>
      </c>
      <c r="AU130" s="148" t="s">
        <v>83</v>
      </c>
      <c r="AV130" s="12" t="s">
        <v>81</v>
      </c>
      <c r="AW130" s="12" t="s">
        <v>35</v>
      </c>
      <c r="AX130" s="12" t="s">
        <v>73</v>
      </c>
      <c r="AY130" s="148" t="s">
        <v>123</v>
      </c>
    </row>
    <row r="131" spans="2:65" s="12" customFormat="1">
      <c r="B131" s="146"/>
      <c r="D131" s="147" t="s">
        <v>139</v>
      </c>
      <c r="E131" s="148" t="s">
        <v>3</v>
      </c>
      <c r="F131" s="149" t="s">
        <v>211</v>
      </c>
      <c r="H131" s="148" t="s">
        <v>3</v>
      </c>
      <c r="I131" s="150"/>
      <c r="L131" s="146"/>
      <c r="M131" s="151"/>
      <c r="T131" s="152"/>
      <c r="AT131" s="148" t="s">
        <v>139</v>
      </c>
      <c r="AU131" s="148" t="s">
        <v>83</v>
      </c>
      <c r="AV131" s="12" t="s">
        <v>81</v>
      </c>
      <c r="AW131" s="12" t="s">
        <v>35</v>
      </c>
      <c r="AX131" s="12" t="s">
        <v>73</v>
      </c>
      <c r="AY131" s="148" t="s">
        <v>123</v>
      </c>
    </row>
    <row r="132" spans="2:65" s="12" customFormat="1">
      <c r="B132" s="146"/>
      <c r="D132" s="147" t="s">
        <v>139</v>
      </c>
      <c r="E132" s="148" t="s">
        <v>3</v>
      </c>
      <c r="F132" s="149" t="s">
        <v>212</v>
      </c>
      <c r="H132" s="148" t="s">
        <v>3</v>
      </c>
      <c r="I132" s="150"/>
      <c r="L132" s="146"/>
      <c r="M132" s="151"/>
      <c r="T132" s="152"/>
      <c r="AT132" s="148" t="s">
        <v>139</v>
      </c>
      <c r="AU132" s="148" t="s">
        <v>83</v>
      </c>
      <c r="AV132" s="12" t="s">
        <v>81</v>
      </c>
      <c r="AW132" s="12" t="s">
        <v>35</v>
      </c>
      <c r="AX132" s="12" t="s">
        <v>73</v>
      </c>
      <c r="AY132" s="148" t="s">
        <v>123</v>
      </c>
    </row>
    <row r="133" spans="2:65" s="13" customFormat="1">
      <c r="B133" s="153"/>
      <c r="D133" s="147" t="s">
        <v>139</v>
      </c>
      <c r="E133" s="154" t="s">
        <v>3</v>
      </c>
      <c r="F133" s="155" t="s">
        <v>213</v>
      </c>
      <c r="H133" s="156">
        <v>2</v>
      </c>
      <c r="I133" s="157"/>
      <c r="L133" s="153"/>
      <c r="M133" s="158"/>
      <c r="T133" s="159"/>
      <c r="AT133" s="154" t="s">
        <v>139</v>
      </c>
      <c r="AU133" s="154" t="s">
        <v>83</v>
      </c>
      <c r="AV133" s="13" t="s">
        <v>83</v>
      </c>
      <c r="AW133" s="13" t="s">
        <v>35</v>
      </c>
      <c r="AX133" s="13" t="s">
        <v>81</v>
      </c>
      <c r="AY133" s="154" t="s">
        <v>123</v>
      </c>
    </row>
    <row r="134" spans="2:65" s="1" customFormat="1" ht="16.5" customHeight="1">
      <c r="B134" s="128"/>
      <c r="C134" s="129" t="s">
        <v>214</v>
      </c>
      <c r="D134" s="129" t="s">
        <v>126</v>
      </c>
      <c r="E134" s="130" t="s">
        <v>215</v>
      </c>
      <c r="F134" s="131" t="s">
        <v>203</v>
      </c>
      <c r="G134" s="132" t="s">
        <v>150</v>
      </c>
      <c r="H134" s="133">
        <v>1</v>
      </c>
      <c r="I134" s="134"/>
      <c r="J134" s="135">
        <f>ROUND(I134*H134,2)</f>
        <v>0</v>
      </c>
      <c r="K134" s="131" t="s">
        <v>3</v>
      </c>
      <c r="L134" s="33"/>
      <c r="M134" s="136" t="s">
        <v>3</v>
      </c>
      <c r="N134" s="137" t="s">
        <v>44</v>
      </c>
      <c r="P134" s="138">
        <f>O134*H134</f>
        <v>0</v>
      </c>
      <c r="Q134" s="138">
        <v>0</v>
      </c>
      <c r="R134" s="138">
        <f>Q134*H134</f>
        <v>0</v>
      </c>
      <c r="S134" s="138">
        <v>0</v>
      </c>
      <c r="T134" s="139">
        <f>S134*H134</f>
        <v>0</v>
      </c>
      <c r="AR134" s="140" t="s">
        <v>131</v>
      </c>
      <c r="AT134" s="140" t="s">
        <v>126</v>
      </c>
      <c r="AU134" s="140" t="s">
        <v>83</v>
      </c>
      <c r="AY134" s="18" t="s">
        <v>123</v>
      </c>
      <c r="BE134" s="141">
        <f>IF(N134="základní",J134,0)</f>
        <v>0</v>
      </c>
      <c r="BF134" s="141">
        <f>IF(N134="snížená",J134,0)</f>
        <v>0</v>
      </c>
      <c r="BG134" s="141">
        <f>IF(N134="zákl. přenesená",J134,0)</f>
        <v>0</v>
      </c>
      <c r="BH134" s="141">
        <f>IF(N134="sníž. přenesená",J134,0)</f>
        <v>0</v>
      </c>
      <c r="BI134" s="141">
        <f>IF(N134="nulová",J134,0)</f>
        <v>0</v>
      </c>
      <c r="BJ134" s="18" t="s">
        <v>81</v>
      </c>
      <c r="BK134" s="141">
        <f>ROUND(I134*H134,2)</f>
        <v>0</v>
      </c>
      <c r="BL134" s="18" t="s">
        <v>131</v>
      </c>
      <c r="BM134" s="140" t="s">
        <v>216</v>
      </c>
    </row>
    <row r="135" spans="2:65" s="12" customFormat="1">
      <c r="B135" s="146"/>
      <c r="D135" s="147" t="s">
        <v>139</v>
      </c>
      <c r="E135" s="148" t="s">
        <v>3</v>
      </c>
      <c r="F135" s="149" t="s">
        <v>217</v>
      </c>
      <c r="H135" s="148" t="s">
        <v>3</v>
      </c>
      <c r="I135" s="150"/>
      <c r="L135" s="146"/>
      <c r="M135" s="151"/>
      <c r="T135" s="152"/>
      <c r="AT135" s="148" t="s">
        <v>139</v>
      </c>
      <c r="AU135" s="148" t="s">
        <v>83</v>
      </c>
      <c r="AV135" s="12" t="s">
        <v>81</v>
      </c>
      <c r="AW135" s="12" t="s">
        <v>35</v>
      </c>
      <c r="AX135" s="12" t="s">
        <v>73</v>
      </c>
      <c r="AY135" s="148" t="s">
        <v>123</v>
      </c>
    </row>
    <row r="136" spans="2:65" s="13" customFormat="1">
      <c r="B136" s="153"/>
      <c r="D136" s="147" t="s">
        <v>139</v>
      </c>
      <c r="E136" s="154" t="s">
        <v>3</v>
      </c>
      <c r="F136" s="155" t="s">
        <v>218</v>
      </c>
      <c r="H136" s="156">
        <v>1</v>
      </c>
      <c r="I136" s="157"/>
      <c r="L136" s="153"/>
      <c r="M136" s="158"/>
      <c r="T136" s="159"/>
      <c r="AT136" s="154" t="s">
        <v>139</v>
      </c>
      <c r="AU136" s="154" t="s">
        <v>83</v>
      </c>
      <c r="AV136" s="13" t="s">
        <v>83</v>
      </c>
      <c r="AW136" s="13" t="s">
        <v>35</v>
      </c>
      <c r="AX136" s="13" t="s">
        <v>81</v>
      </c>
      <c r="AY136" s="154" t="s">
        <v>123</v>
      </c>
    </row>
    <row r="137" spans="2:65" s="11" customFormat="1" ht="22.9" customHeight="1">
      <c r="B137" s="116"/>
      <c r="D137" s="117" t="s">
        <v>72</v>
      </c>
      <c r="E137" s="126" t="s">
        <v>219</v>
      </c>
      <c r="F137" s="126" t="s">
        <v>220</v>
      </c>
      <c r="I137" s="119"/>
      <c r="J137" s="127">
        <f>BK137</f>
        <v>0</v>
      </c>
      <c r="L137" s="116"/>
      <c r="M137" s="121"/>
      <c r="P137" s="122">
        <f>SUM(P138:P157)</f>
        <v>0</v>
      </c>
      <c r="R137" s="122">
        <f>SUM(R138:R157)</f>
        <v>0</v>
      </c>
      <c r="T137" s="123">
        <f>SUM(T138:T157)</f>
        <v>0</v>
      </c>
      <c r="AR137" s="117" t="s">
        <v>122</v>
      </c>
      <c r="AT137" s="124" t="s">
        <v>72</v>
      </c>
      <c r="AU137" s="124" t="s">
        <v>81</v>
      </c>
      <c r="AY137" s="117" t="s">
        <v>123</v>
      </c>
      <c r="BK137" s="125">
        <f>SUM(BK138:BK157)</f>
        <v>0</v>
      </c>
    </row>
    <row r="138" spans="2:65" s="1" customFormat="1" ht="16.5" customHeight="1">
      <c r="B138" s="128"/>
      <c r="C138" s="129" t="s">
        <v>221</v>
      </c>
      <c r="D138" s="129" t="s">
        <v>126</v>
      </c>
      <c r="E138" s="130" t="s">
        <v>222</v>
      </c>
      <c r="F138" s="131" t="s">
        <v>223</v>
      </c>
      <c r="G138" s="132" t="s">
        <v>150</v>
      </c>
      <c r="H138" s="133">
        <v>1</v>
      </c>
      <c r="I138" s="134"/>
      <c r="J138" s="135">
        <f>ROUND(I138*H138,2)</f>
        <v>0</v>
      </c>
      <c r="K138" s="131" t="s">
        <v>130</v>
      </c>
      <c r="L138" s="33"/>
      <c r="M138" s="136" t="s">
        <v>3</v>
      </c>
      <c r="N138" s="137" t="s">
        <v>44</v>
      </c>
      <c r="P138" s="138">
        <f>O138*H138</f>
        <v>0</v>
      </c>
      <c r="Q138" s="138">
        <v>0</v>
      </c>
      <c r="R138" s="138">
        <f>Q138*H138</f>
        <v>0</v>
      </c>
      <c r="S138" s="138">
        <v>0</v>
      </c>
      <c r="T138" s="139">
        <f>S138*H138</f>
        <v>0</v>
      </c>
      <c r="AR138" s="140" t="s">
        <v>131</v>
      </c>
      <c r="AT138" s="140" t="s">
        <v>126</v>
      </c>
      <c r="AU138" s="140" t="s">
        <v>83</v>
      </c>
      <c r="AY138" s="18" t="s">
        <v>123</v>
      </c>
      <c r="BE138" s="141">
        <f>IF(N138="základní",J138,0)</f>
        <v>0</v>
      </c>
      <c r="BF138" s="141">
        <f>IF(N138="snížená",J138,0)</f>
        <v>0</v>
      </c>
      <c r="BG138" s="141">
        <f>IF(N138="zákl. přenesená",J138,0)</f>
        <v>0</v>
      </c>
      <c r="BH138" s="141">
        <f>IF(N138="sníž. přenesená",J138,0)</f>
        <v>0</v>
      </c>
      <c r="BI138" s="141">
        <f>IF(N138="nulová",J138,0)</f>
        <v>0</v>
      </c>
      <c r="BJ138" s="18" t="s">
        <v>81</v>
      </c>
      <c r="BK138" s="141">
        <f>ROUND(I138*H138,2)</f>
        <v>0</v>
      </c>
      <c r="BL138" s="18" t="s">
        <v>131</v>
      </c>
      <c r="BM138" s="140" t="s">
        <v>224</v>
      </c>
    </row>
    <row r="139" spans="2:65" s="1" customFormat="1">
      <c r="B139" s="33"/>
      <c r="D139" s="142" t="s">
        <v>133</v>
      </c>
      <c r="F139" s="143" t="s">
        <v>225</v>
      </c>
      <c r="I139" s="144"/>
      <c r="L139" s="33"/>
      <c r="M139" s="145"/>
      <c r="T139" s="54"/>
      <c r="AT139" s="18" t="s">
        <v>133</v>
      </c>
      <c r="AU139" s="18" t="s">
        <v>83</v>
      </c>
    </row>
    <row r="140" spans="2:65" s="13" customFormat="1">
      <c r="B140" s="153"/>
      <c r="D140" s="147" t="s">
        <v>139</v>
      </c>
      <c r="E140" s="154" t="s">
        <v>3</v>
      </c>
      <c r="F140" s="155" t="s">
        <v>226</v>
      </c>
      <c r="H140" s="156">
        <v>1</v>
      </c>
      <c r="I140" s="157"/>
      <c r="L140" s="153"/>
      <c r="M140" s="158"/>
      <c r="T140" s="159"/>
      <c r="AT140" s="154" t="s">
        <v>139</v>
      </c>
      <c r="AU140" s="154" t="s">
        <v>83</v>
      </c>
      <c r="AV140" s="13" t="s">
        <v>83</v>
      </c>
      <c r="AW140" s="13" t="s">
        <v>35</v>
      </c>
      <c r="AX140" s="13" t="s">
        <v>81</v>
      </c>
      <c r="AY140" s="154" t="s">
        <v>123</v>
      </c>
    </row>
    <row r="141" spans="2:65" s="1" customFormat="1" ht="16.5" customHeight="1">
      <c r="B141" s="128"/>
      <c r="C141" s="129" t="s">
        <v>227</v>
      </c>
      <c r="D141" s="129" t="s">
        <v>126</v>
      </c>
      <c r="E141" s="130" t="s">
        <v>228</v>
      </c>
      <c r="F141" s="131" t="s">
        <v>229</v>
      </c>
      <c r="G141" s="132" t="s">
        <v>129</v>
      </c>
      <c r="H141" s="133">
        <v>1</v>
      </c>
      <c r="I141" s="134"/>
      <c r="J141" s="135">
        <f>ROUND(I141*H141,2)</f>
        <v>0</v>
      </c>
      <c r="K141" s="131" t="s">
        <v>130</v>
      </c>
      <c r="L141" s="33"/>
      <c r="M141" s="136" t="s">
        <v>3</v>
      </c>
      <c r="N141" s="137" t="s">
        <v>44</v>
      </c>
      <c r="P141" s="138">
        <f>O141*H141</f>
        <v>0</v>
      </c>
      <c r="Q141" s="138">
        <v>0</v>
      </c>
      <c r="R141" s="138">
        <f>Q141*H141</f>
        <v>0</v>
      </c>
      <c r="S141" s="138">
        <v>0</v>
      </c>
      <c r="T141" s="139">
        <f>S141*H141</f>
        <v>0</v>
      </c>
      <c r="AR141" s="140" t="s">
        <v>131</v>
      </c>
      <c r="AT141" s="140" t="s">
        <v>126</v>
      </c>
      <c r="AU141" s="140" t="s">
        <v>83</v>
      </c>
      <c r="AY141" s="18" t="s">
        <v>123</v>
      </c>
      <c r="BE141" s="141">
        <f>IF(N141="základní",J141,0)</f>
        <v>0</v>
      </c>
      <c r="BF141" s="141">
        <f>IF(N141="snížená",J141,0)</f>
        <v>0</v>
      </c>
      <c r="BG141" s="141">
        <f>IF(N141="zákl. přenesená",J141,0)</f>
        <v>0</v>
      </c>
      <c r="BH141" s="141">
        <f>IF(N141="sníž. přenesená",J141,0)</f>
        <v>0</v>
      </c>
      <c r="BI141" s="141">
        <f>IF(N141="nulová",J141,0)</f>
        <v>0</v>
      </c>
      <c r="BJ141" s="18" t="s">
        <v>81</v>
      </c>
      <c r="BK141" s="141">
        <f>ROUND(I141*H141,2)</f>
        <v>0</v>
      </c>
      <c r="BL141" s="18" t="s">
        <v>131</v>
      </c>
      <c r="BM141" s="140" t="s">
        <v>230</v>
      </c>
    </row>
    <row r="142" spans="2:65" s="1" customFormat="1">
      <c r="B142" s="33"/>
      <c r="D142" s="142" t="s">
        <v>133</v>
      </c>
      <c r="F142" s="143" t="s">
        <v>231</v>
      </c>
      <c r="I142" s="144"/>
      <c r="L142" s="33"/>
      <c r="M142" s="145"/>
      <c r="T142" s="54"/>
      <c r="AT142" s="18" t="s">
        <v>133</v>
      </c>
      <c r="AU142" s="18" t="s">
        <v>83</v>
      </c>
    </row>
    <row r="143" spans="2:65" s="13" customFormat="1">
      <c r="B143" s="153"/>
      <c r="D143" s="147" t="s">
        <v>139</v>
      </c>
      <c r="E143" s="154" t="s">
        <v>3</v>
      </c>
      <c r="F143" s="155" t="s">
        <v>232</v>
      </c>
      <c r="H143" s="156">
        <v>1</v>
      </c>
      <c r="I143" s="157"/>
      <c r="L143" s="153"/>
      <c r="M143" s="158"/>
      <c r="T143" s="159"/>
      <c r="AT143" s="154" t="s">
        <v>139</v>
      </c>
      <c r="AU143" s="154" t="s">
        <v>83</v>
      </c>
      <c r="AV143" s="13" t="s">
        <v>83</v>
      </c>
      <c r="AW143" s="13" t="s">
        <v>35</v>
      </c>
      <c r="AX143" s="13" t="s">
        <v>81</v>
      </c>
      <c r="AY143" s="154" t="s">
        <v>123</v>
      </c>
    </row>
    <row r="144" spans="2:65" s="1" customFormat="1" ht="16.5" customHeight="1">
      <c r="B144" s="128"/>
      <c r="C144" s="129" t="s">
        <v>233</v>
      </c>
      <c r="D144" s="129" t="s">
        <v>126</v>
      </c>
      <c r="E144" s="130" t="s">
        <v>234</v>
      </c>
      <c r="F144" s="131" t="s">
        <v>235</v>
      </c>
      <c r="G144" s="132" t="s">
        <v>129</v>
      </c>
      <c r="H144" s="133">
        <v>1</v>
      </c>
      <c r="I144" s="134"/>
      <c r="J144" s="135">
        <f>ROUND(I144*H144,2)</f>
        <v>0</v>
      </c>
      <c r="K144" s="131" t="s">
        <v>3</v>
      </c>
      <c r="L144" s="33"/>
      <c r="M144" s="136" t="s">
        <v>3</v>
      </c>
      <c r="N144" s="137" t="s">
        <v>44</v>
      </c>
      <c r="P144" s="138">
        <f>O144*H144</f>
        <v>0</v>
      </c>
      <c r="Q144" s="138">
        <v>0</v>
      </c>
      <c r="R144" s="138">
        <f>Q144*H144</f>
        <v>0</v>
      </c>
      <c r="S144" s="138">
        <v>0</v>
      </c>
      <c r="T144" s="139">
        <f>S144*H144</f>
        <v>0</v>
      </c>
      <c r="AR144" s="140" t="s">
        <v>131</v>
      </c>
      <c r="AT144" s="140" t="s">
        <v>126</v>
      </c>
      <c r="AU144" s="140" t="s">
        <v>83</v>
      </c>
      <c r="AY144" s="18" t="s">
        <v>123</v>
      </c>
      <c r="BE144" s="141">
        <f>IF(N144="základní",J144,0)</f>
        <v>0</v>
      </c>
      <c r="BF144" s="141">
        <f>IF(N144="snížená",J144,0)</f>
        <v>0</v>
      </c>
      <c r="BG144" s="141">
        <f>IF(N144="zákl. přenesená",J144,0)</f>
        <v>0</v>
      </c>
      <c r="BH144" s="141">
        <f>IF(N144="sníž. přenesená",J144,0)</f>
        <v>0</v>
      </c>
      <c r="BI144" s="141">
        <f>IF(N144="nulová",J144,0)</f>
        <v>0</v>
      </c>
      <c r="BJ144" s="18" t="s">
        <v>81</v>
      </c>
      <c r="BK144" s="141">
        <f>ROUND(I144*H144,2)</f>
        <v>0</v>
      </c>
      <c r="BL144" s="18" t="s">
        <v>131</v>
      </c>
      <c r="BM144" s="140" t="s">
        <v>236</v>
      </c>
    </row>
    <row r="145" spans="2:65" s="12" customFormat="1">
      <c r="B145" s="146"/>
      <c r="D145" s="147" t="s">
        <v>139</v>
      </c>
      <c r="E145" s="148" t="s">
        <v>3</v>
      </c>
      <c r="F145" s="149" t="s">
        <v>237</v>
      </c>
      <c r="H145" s="148" t="s">
        <v>3</v>
      </c>
      <c r="I145" s="150"/>
      <c r="L145" s="146"/>
      <c r="M145" s="151"/>
      <c r="T145" s="152"/>
      <c r="AT145" s="148" t="s">
        <v>139</v>
      </c>
      <c r="AU145" s="148" t="s">
        <v>83</v>
      </c>
      <c r="AV145" s="12" t="s">
        <v>81</v>
      </c>
      <c r="AW145" s="12" t="s">
        <v>35</v>
      </c>
      <c r="AX145" s="12" t="s">
        <v>73</v>
      </c>
      <c r="AY145" s="148" t="s">
        <v>123</v>
      </c>
    </row>
    <row r="146" spans="2:65" s="12" customFormat="1">
      <c r="B146" s="146"/>
      <c r="D146" s="147" t="s">
        <v>139</v>
      </c>
      <c r="E146" s="148" t="s">
        <v>3</v>
      </c>
      <c r="F146" s="149" t="s">
        <v>238</v>
      </c>
      <c r="H146" s="148" t="s">
        <v>3</v>
      </c>
      <c r="I146" s="150"/>
      <c r="L146" s="146"/>
      <c r="M146" s="151"/>
      <c r="T146" s="152"/>
      <c r="AT146" s="148" t="s">
        <v>139</v>
      </c>
      <c r="AU146" s="148" t="s">
        <v>83</v>
      </c>
      <c r="AV146" s="12" t="s">
        <v>81</v>
      </c>
      <c r="AW146" s="12" t="s">
        <v>35</v>
      </c>
      <c r="AX146" s="12" t="s">
        <v>73</v>
      </c>
      <c r="AY146" s="148" t="s">
        <v>123</v>
      </c>
    </row>
    <row r="147" spans="2:65" s="12" customFormat="1">
      <c r="B147" s="146"/>
      <c r="D147" s="147" t="s">
        <v>139</v>
      </c>
      <c r="E147" s="148" t="s">
        <v>3</v>
      </c>
      <c r="F147" s="149" t="s">
        <v>239</v>
      </c>
      <c r="H147" s="148" t="s">
        <v>3</v>
      </c>
      <c r="I147" s="150"/>
      <c r="L147" s="146"/>
      <c r="M147" s="151"/>
      <c r="T147" s="152"/>
      <c r="AT147" s="148" t="s">
        <v>139</v>
      </c>
      <c r="AU147" s="148" t="s">
        <v>83</v>
      </c>
      <c r="AV147" s="12" t="s">
        <v>81</v>
      </c>
      <c r="AW147" s="12" t="s">
        <v>35</v>
      </c>
      <c r="AX147" s="12" t="s">
        <v>73</v>
      </c>
      <c r="AY147" s="148" t="s">
        <v>123</v>
      </c>
    </row>
    <row r="148" spans="2:65" s="12" customFormat="1">
      <c r="B148" s="146"/>
      <c r="D148" s="147" t="s">
        <v>139</v>
      </c>
      <c r="E148" s="148" t="s">
        <v>3</v>
      </c>
      <c r="F148" s="149" t="s">
        <v>240</v>
      </c>
      <c r="H148" s="148" t="s">
        <v>3</v>
      </c>
      <c r="I148" s="150"/>
      <c r="L148" s="146"/>
      <c r="M148" s="151"/>
      <c r="T148" s="152"/>
      <c r="AT148" s="148" t="s">
        <v>139</v>
      </c>
      <c r="AU148" s="148" t="s">
        <v>83</v>
      </c>
      <c r="AV148" s="12" t="s">
        <v>81</v>
      </c>
      <c r="AW148" s="12" t="s">
        <v>35</v>
      </c>
      <c r="AX148" s="12" t="s">
        <v>73</v>
      </c>
      <c r="AY148" s="148" t="s">
        <v>123</v>
      </c>
    </row>
    <row r="149" spans="2:65" s="13" customFormat="1">
      <c r="B149" s="153"/>
      <c r="D149" s="147" t="s">
        <v>139</v>
      </c>
      <c r="E149" s="154" t="s">
        <v>3</v>
      </c>
      <c r="F149" s="155" t="s">
        <v>241</v>
      </c>
      <c r="H149" s="156">
        <v>1</v>
      </c>
      <c r="I149" s="157"/>
      <c r="L149" s="153"/>
      <c r="M149" s="158"/>
      <c r="T149" s="159"/>
      <c r="AT149" s="154" t="s">
        <v>139</v>
      </c>
      <c r="AU149" s="154" t="s">
        <v>83</v>
      </c>
      <c r="AV149" s="13" t="s">
        <v>83</v>
      </c>
      <c r="AW149" s="13" t="s">
        <v>35</v>
      </c>
      <c r="AX149" s="13" t="s">
        <v>81</v>
      </c>
      <c r="AY149" s="154" t="s">
        <v>123</v>
      </c>
    </row>
    <row r="150" spans="2:65" s="1" customFormat="1" ht="16.5" customHeight="1">
      <c r="B150" s="128"/>
      <c r="C150" s="129" t="s">
        <v>242</v>
      </c>
      <c r="D150" s="129" t="s">
        <v>126</v>
      </c>
      <c r="E150" s="130" t="s">
        <v>243</v>
      </c>
      <c r="F150" s="131" t="s">
        <v>244</v>
      </c>
      <c r="G150" s="132" t="s">
        <v>129</v>
      </c>
      <c r="H150" s="133">
        <v>1</v>
      </c>
      <c r="I150" s="134"/>
      <c r="J150" s="135">
        <f>ROUND(I150*H150,2)</f>
        <v>0</v>
      </c>
      <c r="K150" s="131" t="s">
        <v>3</v>
      </c>
      <c r="L150" s="33"/>
      <c r="M150" s="136" t="s">
        <v>3</v>
      </c>
      <c r="N150" s="137" t="s">
        <v>44</v>
      </c>
      <c r="P150" s="138">
        <f>O150*H150</f>
        <v>0</v>
      </c>
      <c r="Q150" s="138">
        <v>0</v>
      </c>
      <c r="R150" s="138">
        <f>Q150*H150</f>
        <v>0</v>
      </c>
      <c r="S150" s="138">
        <v>0</v>
      </c>
      <c r="T150" s="139">
        <f>S150*H150</f>
        <v>0</v>
      </c>
      <c r="AR150" s="140" t="s">
        <v>131</v>
      </c>
      <c r="AT150" s="140" t="s">
        <v>126</v>
      </c>
      <c r="AU150" s="140" t="s">
        <v>83</v>
      </c>
      <c r="AY150" s="18" t="s">
        <v>123</v>
      </c>
      <c r="BE150" s="141">
        <f>IF(N150="základní",J150,0)</f>
        <v>0</v>
      </c>
      <c r="BF150" s="141">
        <f>IF(N150="snížená",J150,0)</f>
        <v>0</v>
      </c>
      <c r="BG150" s="141">
        <f>IF(N150="zákl. přenesená",J150,0)</f>
        <v>0</v>
      </c>
      <c r="BH150" s="141">
        <f>IF(N150="sníž. přenesená",J150,0)</f>
        <v>0</v>
      </c>
      <c r="BI150" s="141">
        <f>IF(N150="nulová",J150,0)</f>
        <v>0</v>
      </c>
      <c r="BJ150" s="18" t="s">
        <v>81</v>
      </c>
      <c r="BK150" s="141">
        <f>ROUND(I150*H150,2)</f>
        <v>0</v>
      </c>
      <c r="BL150" s="18" t="s">
        <v>131</v>
      </c>
      <c r="BM150" s="140" t="s">
        <v>245</v>
      </c>
    </row>
    <row r="151" spans="2:65" s="13" customFormat="1">
      <c r="B151" s="153"/>
      <c r="D151" s="147" t="s">
        <v>139</v>
      </c>
      <c r="E151" s="154" t="s">
        <v>3</v>
      </c>
      <c r="F151" s="155" t="s">
        <v>246</v>
      </c>
      <c r="H151" s="156">
        <v>1</v>
      </c>
      <c r="I151" s="157"/>
      <c r="L151" s="153"/>
      <c r="M151" s="158"/>
      <c r="T151" s="159"/>
      <c r="AT151" s="154" t="s">
        <v>139</v>
      </c>
      <c r="AU151" s="154" t="s">
        <v>83</v>
      </c>
      <c r="AV151" s="13" t="s">
        <v>83</v>
      </c>
      <c r="AW151" s="13" t="s">
        <v>35</v>
      </c>
      <c r="AX151" s="13" t="s">
        <v>81</v>
      </c>
      <c r="AY151" s="154" t="s">
        <v>123</v>
      </c>
    </row>
    <row r="152" spans="2:65" s="1" customFormat="1" ht="16.5" customHeight="1">
      <c r="B152" s="128"/>
      <c r="C152" s="129" t="s">
        <v>247</v>
      </c>
      <c r="D152" s="129" t="s">
        <v>126</v>
      </c>
      <c r="E152" s="130" t="s">
        <v>248</v>
      </c>
      <c r="F152" s="131" t="s">
        <v>249</v>
      </c>
      <c r="G152" s="132" t="s">
        <v>129</v>
      </c>
      <c r="H152" s="133">
        <v>1</v>
      </c>
      <c r="I152" s="134"/>
      <c r="J152" s="135">
        <f>ROUND(I152*H152,2)</f>
        <v>0</v>
      </c>
      <c r="K152" s="131" t="s">
        <v>3</v>
      </c>
      <c r="L152" s="33"/>
      <c r="M152" s="136" t="s">
        <v>3</v>
      </c>
      <c r="N152" s="137" t="s">
        <v>44</v>
      </c>
      <c r="P152" s="138">
        <f>O152*H152</f>
        <v>0</v>
      </c>
      <c r="Q152" s="138">
        <v>0</v>
      </c>
      <c r="R152" s="138">
        <f>Q152*H152</f>
        <v>0</v>
      </c>
      <c r="S152" s="138">
        <v>0</v>
      </c>
      <c r="T152" s="139">
        <f>S152*H152</f>
        <v>0</v>
      </c>
      <c r="AR152" s="140" t="s">
        <v>131</v>
      </c>
      <c r="AT152" s="140" t="s">
        <v>126</v>
      </c>
      <c r="AU152" s="140" t="s">
        <v>83</v>
      </c>
      <c r="AY152" s="18" t="s">
        <v>123</v>
      </c>
      <c r="BE152" s="141">
        <f>IF(N152="základní",J152,0)</f>
        <v>0</v>
      </c>
      <c r="BF152" s="141">
        <f>IF(N152="snížená",J152,0)</f>
        <v>0</v>
      </c>
      <c r="BG152" s="141">
        <f>IF(N152="zákl. přenesená",J152,0)</f>
        <v>0</v>
      </c>
      <c r="BH152" s="141">
        <f>IF(N152="sníž. přenesená",J152,0)</f>
        <v>0</v>
      </c>
      <c r="BI152" s="141">
        <f>IF(N152="nulová",J152,0)</f>
        <v>0</v>
      </c>
      <c r="BJ152" s="18" t="s">
        <v>81</v>
      </c>
      <c r="BK152" s="141">
        <f>ROUND(I152*H152,2)</f>
        <v>0</v>
      </c>
      <c r="BL152" s="18" t="s">
        <v>131</v>
      </c>
      <c r="BM152" s="140" t="s">
        <v>250</v>
      </c>
    </row>
    <row r="153" spans="2:65" s="13" customFormat="1">
      <c r="B153" s="153"/>
      <c r="D153" s="147" t="s">
        <v>139</v>
      </c>
      <c r="E153" s="154" t="s">
        <v>3</v>
      </c>
      <c r="F153" s="155" t="s">
        <v>251</v>
      </c>
      <c r="H153" s="156">
        <v>1</v>
      </c>
      <c r="I153" s="157"/>
      <c r="L153" s="153"/>
      <c r="M153" s="158"/>
      <c r="T153" s="159"/>
      <c r="AT153" s="154" t="s">
        <v>139</v>
      </c>
      <c r="AU153" s="154" t="s">
        <v>83</v>
      </c>
      <c r="AV153" s="13" t="s">
        <v>83</v>
      </c>
      <c r="AW153" s="13" t="s">
        <v>35</v>
      </c>
      <c r="AX153" s="13" t="s">
        <v>81</v>
      </c>
      <c r="AY153" s="154" t="s">
        <v>123</v>
      </c>
    </row>
    <row r="154" spans="2:65" s="1" customFormat="1" ht="16.5" customHeight="1">
      <c r="B154" s="128"/>
      <c r="C154" s="129" t="s">
        <v>252</v>
      </c>
      <c r="D154" s="129" t="s">
        <v>126</v>
      </c>
      <c r="E154" s="130" t="s">
        <v>253</v>
      </c>
      <c r="F154" s="131" t="s">
        <v>254</v>
      </c>
      <c r="G154" s="132" t="s">
        <v>129</v>
      </c>
      <c r="H154" s="133">
        <v>1</v>
      </c>
      <c r="I154" s="134"/>
      <c r="J154" s="135">
        <f>ROUND(I154*H154,2)</f>
        <v>0</v>
      </c>
      <c r="K154" s="131" t="s">
        <v>130</v>
      </c>
      <c r="L154" s="33"/>
      <c r="M154" s="136" t="s">
        <v>3</v>
      </c>
      <c r="N154" s="137" t="s">
        <v>44</v>
      </c>
      <c r="P154" s="138">
        <f>O154*H154</f>
        <v>0</v>
      </c>
      <c r="Q154" s="138">
        <v>0</v>
      </c>
      <c r="R154" s="138">
        <f>Q154*H154</f>
        <v>0</v>
      </c>
      <c r="S154" s="138">
        <v>0</v>
      </c>
      <c r="T154" s="139">
        <f>S154*H154</f>
        <v>0</v>
      </c>
      <c r="AR154" s="140" t="s">
        <v>131</v>
      </c>
      <c r="AT154" s="140" t="s">
        <v>126</v>
      </c>
      <c r="AU154" s="140" t="s">
        <v>83</v>
      </c>
      <c r="AY154" s="18" t="s">
        <v>123</v>
      </c>
      <c r="BE154" s="141">
        <f>IF(N154="základní",J154,0)</f>
        <v>0</v>
      </c>
      <c r="BF154" s="141">
        <f>IF(N154="snížená",J154,0)</f>
        <v>0</v>
      </c>
      <c r="BG154" s="141">
        <f>IF(N154="zákl. přenesená",J154,0)</f>
        <v>0</v>
      </c>
      <c r="BH154" s="141">
        <f>IF(N154="sníž. přenesená",J154,0)</f>
        <v>0</v>
      </c>
      <c r="BI154" s="141">
        <f>IF(N154="nulová",J154,0)</f>
        <v>0</v>
      </c>
      <c r="BJ154" s="18" t="s">
        <v>81</v>
      </c>
      <c r="BK154" s="141">
        <f>ROUND(I154*H154,2)</f>
        <v>0</v>
      </c>
      <c r="BL154" s="18" t="s">
        <v>131</v>
      </c>
      <c r="BM154" s="140" t="s">
        <v>255</v>
      </c>
    </row>
    <row r="155" spans="2:65" s="1" customFormat="1">
      <c r="B155" s="33"/>
      <c r="D155" s="142" t="s">
        <v>133</v>
      </c>
      <c r="F155" s="143" t="s">
        <v>256</v>
      </c>
      <c r="I155" s="144"/>
      <c r="L155" s="33"/>
      <c r="M155" s="145"/>
      <c r="T155" s="54"/>
      <c r="AT155" s="18" t="s">
        <v>133</v>
      </c>
      <c r="AU155" s="18" t="s">
        <v>83</v>
      </c>
    </row>
    <row r="156" spans="2:65" s="12" customFormat="1">
      <c r="B156" s="146"/>
      <c r="D156" s="147" t="s">
        <v>139</v>
      </c>
      <c r="E156" s="148" t="s">
        <v>3</v>
      </c>
      <c r="F156" s="149" t="s">
        <v>257</v>
      </c>
      <c r="H156" s="148" t="s">
        <v>3</v>
      </c>
      <c r="I156" s="150"/>
      <c r="L156" s="146"/>
      <c r="M156" s="151"/>
      <c r="T156" s="152"/>
      <c r="AT156" s="148" t="s">
        <v>139</v>
      </c>
      <c r="AU156" s="148" t="s">
        <v>83</v>
      </c>
      <c r="AV156" s="12" t="s">
        <v>81</v>
      </c>
      <c r="AW156" s="12" t="s">
        <v>35</v>
      </c>
      <c r="AX156" s="12" t="s">
        <v>73</v>
      </c>
      <c r="AY156" s="148" t="s">
        <v>123</v>
      </c>
    </row>
    <row r="157" spans="2:65" s="13" customFormat="1">
      <c r="B157" s="153"/>
      <c r="D157" s="147" t="s">
        <v>139</v>
      </c>
      <c r="E157" s="154" t="s">
        <v>3</v>
      </c>
      <c r="F157" s="155" t="s">
        <v>258</v>
      </c>
      <c r="H157" s="156">
        <v>1</v>
      </c>
      <c r="I157" s="157"/>
      <c r="L157" s="153"/>
      <c r="M157" s="158"/>
      <c r="T157" s="159"/>
      <c r="AT157" s="154" t="s">
        <v>139</v>
      </c>
      <c r="AU157" s="154" t="s">
        <v>83</v>
      </c>
      <c r="AV157" s="13" t="s">
        <v>83</v>
      </c>
      <c r="AW157" s="13" t="s">
        <v>35</v>
      </c>
      <c r="AX157" s="13" t="s">
        <v>81</v>
      </c>
      <c r="AY157" s="154" t="s">
        <v>123</v>
      </c>
    </row>
    <row r="158" spans="2:65" s="11" customFormat="1" ht="22.9" customHeight="1">
      <c r="B158" s="116"/>
      <c r="D158" s="117" t="s">
        <v>72</v>
      </c>
      <c r="E158" s="126" t="s">
        <v>259</v>
      </c>
      <c r="F158" s="126" t="s">
        <v>260</v>
      </c>
      <c r="I158" s="119"/>
      <c r="J158" s="127">
        <f>BK158</f>
        <v>0</v>
      </c>
      <c r="L158" s="116"/>
      <c r="M158" s="121"/>
      <c r="P158" s="122">
        <f>SUM(P159:P162)</f>
        <v>0</v>
      </c>
      <c r="R158" s="122">
        <f>SUM(R159:R162)</f>
        <v>0</v>
      </c>
      <c r="T158" s="123">
        <f>SUM(T159:T162)</f>
        <v>0</v>
      </c>
      <c r="AR158" s="117" t="s">
        <v>122</v>
      </c>
      <c r="AT158" s="124" t="s">
        <v>72</v>
      </c>
      <c r="AU158" s="124" t="s">
        <v>81</v>
      </c>
      <c r="AY158" s="117" t="s">
        <v>123</v>
      </c>
      <c r="BK158" s="125">
        <f>SUM(BK159:BK162)</f>
        <v>0</v>
      </c>
    </row>
    <row r="159" spans="2:65" s="1" customFormat="1" ht="16.5" customHeight="1">
      <c r="B159" s="128"/>
      <c r="C159" s="129" t="s">
        <v>261</v>
      </c>
      <c r="D159" s="129" t="s">
        <v>126</v>
      </c>
      <c r="E159" s="130" t="s">
        <v>262</v>
      </c>
      <c r="F159" s="131" t="s">
        <v>263</v>
      </c>
      <c r="G159" s="132" t="s">
        <v>129</v>
      </c>
      <c r="H159" s="133">
        <v>1</v>
      </c>
      <c r="I159" s="134"/>
      <c r="J159" s="135">
        <f>ROUND(I159*H159,2)</f>
        <v>0</v>
      </c>
      <c r="K159" s="131" t="s">
        <v>130</v>
      </c>
      <c r="L159" s="33"/>
      <c r="M159" s="136" t="s">
        <v>3</v>
      </c>
      <c r="N159" s="137" t="s">
        <v>44</v>
      </c>
      <c r="P159" s="138">
        <f>O159*H159</f>
        <v>0</v>
      </c>
      <c r="Q159" s="138">
        <v>0</v>
      </c>
      <c r="R159" s="138">
        <f>Q159*H159</f>
        <v>0</v>
      </c>
      <c r="S159" s="138">
        <v>0</v>
      </c>
      <c r="T159" s="139">
        <f>S159*H159</f>
        <v>0</v>
      </c>
      <c r="AR159" s="140" t="s">
        <v>131</v>
      </c>
      <c r="AT159" s="140" t="s">
        <v>126</v>
      </c>
      <c r="AU159" s="140" t="s">
        <v>83</v>
      </c>
      <c r="AY159" s="18" t="s">
        <v>123</v>
      </c>
      <c r="BE159" s="141">
        <f>IF(N159="základní",J159,0)</f>
        <v>0</v>
      </c>
      <c r="BF159" s="141">
        <f>IF(N159="snížená",J159,0)</f>
        <v>0</v>
      </c>
      <c r="BG159" s="141">
        <f>IF(N159="zákl. přenesená",J159,0)</f>
        <v>0</v>
      </c>
      <c r="BH159" s="141">
        <f>IF(N159="sníž. přenesená",J159,0)</f>
        <v>0</v>
      </c>
      <c r="BI159" s="141">
        <f>IF(N159="nulová",J159,0)</f>
        <v>0</v>
      </c>
      <c r="BJ159" s="18" t="s">
        <v>81</v>
      </c>
      <c r="BK159" s="141">
        <f>ROUND(I159*H159,2)</f>
        <v>0</v>
      </c>
      <c r="BL159" s="18" t="s">
        <v>131</v>
      </c>
      <c r="BM159" s="140" t="s">
        <v>264</v>
      </c>
    </row>
    <row r="160" spans="2:65" s="1" customFormat="1">
      <c r="B160" s="33"/>
      <c r="D160" s="142" t="s">
        <v>133</v>
      </c>
      <c r="F160" s="143" t="s">
        <v>265</v>
      </c>
      <c r="I160" s="144"/>
      <c r="L160" s="33"/>
      <c r="M160" s="145"/>
      <c r="T160" s="54"/>
      <c r="AT160" s="18" t="s">
        <v>133</v>
      </c>
      <c r="AU160" s="18" t="s">
        <v>83</v>
      </c>
    </row>
    <row r="161" spans="2:51" s="12" customFormat="1">
      <c r="B161" s="146"/>
      <c r="D161" s="147" t="s">
        <v>139</v>
      </c>
      <c r="E161" s="148" t="s">
        <v>3</v>
      </c>
      <c r="F161" s="149" t="s">
        <v>266</v>
      </c>
      <c r="H161" s="148" t="s">
        <v>3</v>
      </c>
      <c r="I161" s="150"/>
      <c r="L161" s="146"/>
      <c r="M161" s="151"/>
      <c r="T161" s="152"/>
      <c r="AT161" s="148" t="s">
        <v>139</v>
      </c>
      <c r="AU161" s="148" t="s">
        <v>83</v>
      </c>
      <c r="AV161" s="12" t="s">
        <v>81</v>
      </c>
      <c r="AW161" s="12" t="s">
        <v>35</v>
      </c>
      <c r="AX161" s="12" t="s">
        <v>73</v>
      </c>
      <c r="AY161" s="148" t="s">
        <v>123</v>
      </c>
    </row>
    <row r="162" spans="2:51" s="13" customFormat="1">
      <c r="B162" s="153"/>
      <c r="D162" s="147" t="s">
        <v>139</v>
      </c>
      <c r="E162" s="154" t="s">
        <v>3</v>
      </c>
      <c r="F162" s="155" t="s">
        <v>267</v>
      </c>
      <c r="H162" s="156">
        <v>1</v>
      </c>
      <c r="I162" s="157"/>
      <c r="L162" s="153"/>
      <c r="M162" s="160"/>
      <c r="N162" s="161"/>
      <c r="O162" s="161"/>
      <c r="P162" s="161"/>
      <c r="Q162" s="161"/>
      <c r="R162" s="161"/>
      <c r="S162" s="161"/>
      <c r="T162" s="162"/>
      <c r="AT162" s="154" t="s">
        <v>139</v>
      </c>
      <c r="AU162" s="154" t="s">
        <v>83</v>
      </c>
      <c r="AV162" s="13" t="s">
        <v>83</v>
      </c>
      <c r="AW162" s="13" t="s">
        <v>35</v>
      </c>
      <c r="AX162" s="13" t="s">
        <v>81</v>
      </c>
      <c r="AY162" s="154" t="s">
        <v>123</v>
      </c>
    </row>
    <row r="163" spans="2:51" s="1" customFormat="1" ht="6.95" customHeight="1">
      <c r="B163" s="42"/>
      <c r="C163" s="43"/>
      <c r="D163" s="43"/>
      <c r="E163" s="43"/>
      <c r="F163" s="43"/>
      <c r="G163" s="43"/>
      <c r="H163" s="43"/>
      <c r="I163" s="43"/>
      <c r="J163" s="43"/>
      <c r="K163" s="43"/>
      <c r="L163" s="33"/>
    </row>
  </sheetData>
  <autoFilter ref="C83:K162" xr:uid="{00000000-0009-0000-0000-000001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8" r:id="rId1" xr:uid="{00000000-0004-0000-0100-000000000000}"/>
    <hyperlink ref="F90" r:id="rId2" xr:uid="{00000000-0004-0000-0100-000001000000}"/>
    <hyperlink ref="F99" r:id="rId3" xr:uid="{00000000-0004-0000-0100-000002000000}"/>
    <hyperlink ref="F102" r:id="rId4" xr:uid="{00000000-0004-0000-0100-000003000000}"/>
    <hyperlink ref="F105" r:id="rId5" xr:uid="{00000000-0004-0000-0100-000004000000}"/>
    <hyperlink ref="F108" r:id="rId6" xr:uid="{00000000-0004-0000-0100-000005000000}"/>
    <hyperlink ref="F111" r:id="rId7" xr:uid="{00000000-0004-0000-0100-000006000000}"/>
    <hyperlink ref="F116" r:id="rId8" xr:uid="{00000000-0004-0000-0100-000007000000}"/>
    <hyperlink ref="F123" r:id="rId9" xr:uid="{00000000-0004-0000-0100-000008000000}"/>
    <hyperlink ref="F126" r:id="rId10" xr:uid="{00000000-0004-0000-0100-000009000000}"/>
    <hyperlink ref="F139" r:id="rId11" xr:uid="{00000000-0004-0000-0100-00000A000000}"/>
    <hyperlink ref="F142" r:id="rId12" xr:uid="{00000000-0004-0000-0100-00000B000000}"/>
    <hyperlink ref="F155" r:id="rId13" xr:uid="{00000000-0004-0000-0100-00000C000000}"/>
    <hyperlink ref="F160" r:id="rId14" xr:uid="{00000000-0004-0000-0100-00000D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347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3" t="s">
        <v>6</v>
      </c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85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pans="2:46" ht="24.95" customHeight="1">
      <c r="B4" s="21"/>
      <c r="D4" s="22" t="s">
        <v>96</v>
      </c>
      <c r="L4" s="21"/>
      <c r="M4" s="86" t="s">
        <v>11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17</v>
      </c>
      <c r="L6" s="21"/>
    </row>
    <row r="7" spans="2:46" ht="16.5" customHeight="1">
      <c r="B7" s="21"/>
      <c r="E7" s="294" t="str">
        <f>'Rekapitulace stavby'!K6</f>
        <v>Polní cesta C31</v>
      </c>
      <c r="F7" s="295"/>
      <c r="G7" s="295"/>
      <c r="H7" s="295"/>
      <c r="L7" s="21"/>
    </row>
    <row r="8" spans="2:46" s="1" customFormat="1" ht="12" customHeight="1">
      <c r="B8" s="33"/>
      <c r="D8" s="28" t="s">
        <v>97</v>
      </c>
      <c r="L8" s="33"/>
    </row>
    <row r="9" spans="2:46" s="1" customFormat="1" ht="16.5" customHeight="1">
      <c r="B9" s="33"/>
      <c r="E9" s="257" t="s">
        <v>268</v>
      </c>
      <c r="F9" s="296"/>
      <c r="G9" s="296"/>
      <c r="H9" s="296"/>
      <c r="L9" s="33"/>
    </row>
    <row r="10" spans="2:46" s="1" customFormat="1">
      <c r="B10" s="33"/>
      <c r="L10" s="33"/>
    </row>
    <row r="11" spans="2:46" s="1" customFormat="1" ht="12" customHeight="1">
      <c r="B11" s="33"/>
      <c r="D11" s="28" t="s">
        <v>19</v>
      </c>
      <c r="F11" s="26" t="s">
        <v>3</v>
      </c>
      <c r="I11" s="28" t="s">
        <v>20</v>
      </c>
      <c r="J11" s="26" t="s">
        <v>3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23. 5. 2025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">
        <v>3</v>
      </c>
      <c r="L14" s="33"/>
    </row>
    <row r="15" spans="2:46" s="1" customFormat="1" ht="18" customHeight="1">
      <c r="B15" s="33"/>
      <c r="E15" s="26" t="s">
        <v>27</v>
      </c>
      <c r="I15" s="28" t="s">
        <v>28</v>
      </c>
      <c r="J15" s="26" t="s">
        <v>3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29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297" t="str">
        <f>'Rekapitulace stavby'!E14</f>
        <v>Vyplň údaj</v>
      </c>
      <c r="F18" s="278"/>
      <c r="G18" s="278"/>
      <c r="H18" s="278"/>
      <c r="I18" s="28" t="s">
        <v>28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31</v>
      </c>
      <c r="I20" s="28" t="s">
        <v>26</v>
      </c>
      <c r="J20" s="26" t="s">
        <v>32</v>
      </c>
      <c r="L20" s="33"/>
    </row>
    <row r="21" spans="2:12" s="1" customFormat="1" ht="18" customHeight="1">
      <c r="B21" s="33"/>
      <c r="E21" s="26" t="s">
        <v>33</v>
      </c>
      <c r="I21" s="28" t="s">
        <v>28</v>
      </c>
      <c r="J21" s="26" t="s">
        <v>34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36</v>
      </c>
      <c r="I23" s="28" t="s">
        <v>26</v>
      </c>
      <c r="J23" s="26" t="s">
        <v>32</v>
      </c>
      <c r="L23" s="33"/>
    </row>
    <row r="24" spans="2:12" s="1" customFormat="1" ht="18" customHeight="1">
      <c r="B24" s="33"/>
      <c r="E24" s="26" t="s">
        <v>33</v>
      </c>
      <c r="I24" s="28" t="s">
        <v>28</v>
      </c>
      <c r="J24" s="26" t="s">
        <v>34</v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37</v>
      </c>
      <c r="L26" s="33"/>
    </row>
    <row r="27" spans="2:12" s="7" customFormat="1" ht="16.5" customHeight="1">
      <c r="B27" s="87"/>
      <c r="E27" s="282" t="s">
        <v>3</v>
      </c>
      <c r="F27" s="282"/>
      <c r="G27" s="282"/>
      <c r="H27" s="282"/>
      <c r="L27" s="87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39</v>
      </c>
      <c r="J30" s="64">
        <f>ROUND(J90,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41</v>
      </c>
      <c r="I32" s="36" t="s">
        <v>40</v>
      </c>
      <c r="J32" s="36" t="s">
        <v>42</v>
      </c>
      <c r="L32" s="33"/>
    </row>
    <row r="33" spans="2:12" s="1" customFormat="1" ht="14.45" customHeight="1">
      <c r="B33" s="33"/>
      <c r="D33" s="53" t="s">
        <v>43</v>
      </c>
      <c r="E33" s="28" t="s">
        <v>44</v>
      </c>
      <c r="F33" s="89">
        <f>ROUND((SUM(BE90:BE346)),  2)</f>
        <v>0</v>
      </c>
      <c r="I33" s="90">
        <v>0.21</v>
      </c>
      <c r="J33" s="89">
        <f>ROUND(((SUM(BE90:BE346))*I33),  2)</f>
        <v>0</v>
      </c>
      <c r="L33" s="33"/>
    </row>
    <row r="34" spans="2:12" s="1" customFormat="1" ht="14.45" customHeight="1">
      <c r="B34" s="33"/>
      <c r="E34" s="28" t="s">
        <v>45</v>
      </c>
      <c r="F34" s="89">
        <f>ROUND((SUM(BF90:BF346)),  2)</f>
        <v>0</v>
      </c>
      <c r="I34" s="90">
        <v>0.12</v>
      </c>
      <c r="J34" s="89">
        <f>ROUND(((SUM(BF90:BF346))*I34),  2)</f>
        <v>0</v>
      </c>
      <c r="L34" s="33"/>
    </row>
    <row r="35" spans="2:12" s="1" customFormat="1" ht="14.45" hidden="1" customHeight="1">
      <c r="B35" s="33"/>
      <c r="E35" s="28" t="s">
        <v>46</v>
      </c>
      <c r="F35" s="89">
        <f>ROUND((SUM(BG90:BG346)),  2)</f>
        <v>0</v>
      </c>
      <c r="I35" s="90">
        <v>0.21</v>
      </c>
      <c r="J35" s="89">
        <f>0</f>
        <v>0</v>
      </c>
      <c r="L35" s="33"/>
    </row>
    <row r="36" spans="2:12" s="1" customFormat="1" ht="14.45" hidden="1" customHeight="1">
      <c r="B36" s="33"/>
      <c r="E36" s="28" t="s">
        <v>47</v>
      </c>
      <c r="F36" s="89">
        <f>ROUND((SUM(BH90:BH346)),  2)</f>
        <v>0</v>
      </c>
      <c r="I36" s="90">
        <v>0.12</v>
      </c>
      <c r="J36" s="89">
        <f>0</f>
        <v>0</v>
      </c>
      <c r="L36" s="33"/>
    </row>
    <row r="37" spans="2:12" s="1" customFormat="1" ht="14.45" hidden="1" customHeight="1">
      <c r="B37" s="33"/>
      <c r="E37" s="28" t="s">
        <v>48</v>
      </c>
      <c r="F37" s="89">
        <f>ROUND((SUM(BI90:BI346)),  2)</f>
        <v>0</v>
      </c>
      <c r="I37" s="90">
        <v>0</v>
      </c>
      <c r="J37" s="89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1"/>
      <c r="D39" s="92" t="s">
        <v>49</v>
      </c>
      <c r="E39" s="55"/>
      <c r="F39" s="55"/>
      <c r="G39" s="93" t="s">
        <v>50</v>
      </c>
      <c r="H39" s="94" t="s">
        <v>51</v>
      </c>
      <c r="I39" s="55"/>
      <c r="J39" s="95">
        <f>SUM(J30:J37)</f>
        <v>0</v>
      </c>
      <c r="K39" s="96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99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17</v>
      </c>
      <c r="L47" s="33"/>
    </row>
    <row r="48" spans="2:12" s="1" customFormat="1" ht="16.5" customHeight="1">
      <c r="B48" s="33"/>
      <c r="E48" s="294" t="str">
        <f>E7</f>
        <v>Polní cesta C31</v>
      </c>
      <c r="F48" s="295"/>
      <c r="G48" s="295"/>
      <c r="H48" s="295"/>
      <c r="L48" s="33"/>
    </row>
    <row r="49" spans="2:47" s="1" customFormat="1" ht="12" customHeight="1">
      <c r="B49" s="33"/>
      <c r="C49" s="28" t="s">
        <v>97</v>
      </c>
      <c r="L49" s="33"/>
    </row>
    <row r="50" spans="2:47" s="1" customFormat="1" ht="16.5" customHeight="1">
      <c r="B50" s="33"/>
      <c r="E50" s="257" t="str">
        <f>E9</f>
        <v>102a - Polní cesta C31</v>
      </c>
      <c r="F50" s="296"/>
      <c r="G50" s="296"/>
      <c r="H50" s="296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>Těšany</v>
      </c>
      <c r="I52" s="28" t="s">
        <v>23</v>
      </c>
      <c r="J52" s="50" t="str">
        <f>IF(J12="","",J12)</f>
        <v>23. 5. 2025</v>
      </c>
      <c r="L52" s="33"/>
    </row>
    <row r="53" spans="2:47" s="1" customFormat="1" ht="6.95" customHeight="1">
      <c r="B53" s="33"/>
      <c r="L53" s="33"/>
    </row>
    <row r="54" spans="2:47" s="1" customFormat="1" ht="15.2" customHeight="1">
      <c r="B54" s="33"/>
      <c r="C54" s="28" t="s">
        <v>25</v>
      </c>
      <c r="F54" s="26" t="str">
        <f>E15</f>
        <v>Obec Těšany</v>
      </c>
      <c r="I54" s="28" t="s">
        <v>31</v>
      </c>
      <c r="J54" s="31" t="str">
        <f>E21</f>
        <v>EUROTRACE s.r.o.</v>
      </c>
      <c r="L54" s="33"/>
    </row>
    <row r="55" spans="2:47" s="1" customFormat="1" ht="15.2" customHeight="1">
      <c r="B55" s="33"/>
      <c r="C55" s="28" t="s">
        <v>29</v>
      </c>
      <c r="F55" s="26" t="str">
        <f>IF(E18="","",E18)</f>
        <v>Vyplň údaj</v>
      </c>
      <c r="I55" s="28" t="s">
        <v>36</v>
      </c>
      <c r="J55" s="31" t="str">
        <f>E24</f>
        <v>EUROTRACE s.r.o.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100</v>
      </c>
      <c r="D57" s="91"/>
      <c r="E57" s="91"/>
      <c r="F57" s="91"/>
      <c r="G57" s="91"/>
      <c r="H57" s="91"/>
      <c r="I57" s="91"/>
      <c r="J57" s="98" t="s">
        <v>101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99" t="s">
        <v>71</v>
      </c>
      <c r="J59" s="64">
        <f>J90</f>
        <v>0</v>
      </c>
      <c r="L59" s="33"/>
      <c r="AU59" s="18" t="s">
        <v>102</v>
      </c>
    </row>
    <row r="60" spans="2:47" s="8" customFormat="1" ht="24.95" customHeight="1">
      <c r="B60" s="100"/>
      <c r="D60" s="101" t="s">
        <v>269</v>
      </c>
      <c r="E60" s="102"/>
      <c r="F60" s="102"/>
      <c r="G60" s="102"/>
      <c r="H60" s="102"/>
      <c r="I60" s="102"/>
      <c r="J60" s="103">
        <f>J91</f>
        <v>0</v>
      </c>
      <c r="L60" s="100"/>
    </row>
    <row r="61" spans="2:47" s="9" customFormat="1" ht="19.899999999999999" customHeight="1">
      <c r="B61" s="104"/>
      <c r="D61" s="105" t="s">
        <v>270</v>
      </c>
      <c r="E61" s="106"/>
      <c r="F61" s="106"/>
      <c r="G61" s="106"/>
      <c r="H61" s="106"/>
      <c r="I61" s="106"/>
      <c r="J61" s="107">
        <f>J92</f>
        <v>0</v>
      </c>
      <c r="L61" s="104"/>
    </row>
    <row r="62" spans="2:47" s="9" customFormat="1" ht="19.899999999999999" customHeight="1">
      <c r="B62" s="104"/>
      <c r="D62" s="105" t="s">
        <v>271</v>
      </c>
      <c r="E62" s="106"/>
      <c r="F62" s="106"/>
      <c r="G62" s="106"/>
      <c r="H62" s="106"/>
      <c r="I62" s="106"/>
      <c r="J62" s="107">
        <f>J172</f>
        <v>0</v>
      </c>
      <c r="L62" s="104"/>
    </row>
    <row r="63" spans="2:47" s="9" customFormat="1" ht="19.899999999999999" customHeight="1">
      <c r="B63" s="104"/>
      <c r="D63" s="105" t="s">
        <v>272</v>
      </c>
      <c r="E63" s="106"/>
      <c r="F63" s="106"/>
      <c r="G63" s="106"/>
      <c r="H63" s="106"/>
      <c r="I63" s="106"/>
      <c r="J63" s="107">
        <f>J182</f>
        <v>0</v>
      </c>
      <c r="L63" s="104"/>
    </row>
    <row r="64" spans="2:47" s="9" customFormat="1" ht="19.899999999999999" customHeight="1">
      <c r="B64" s="104"/>
      <c r="D64" s="105" t="s">
        <v>273</v>
      </c>
      <c r="E64" s="106"/>
      <c r="F64" s="106"/>
      <c r="G64" s="106"/>
      <c r="H64" s="106"/>
      <c r="I64" s="106"/>
      <c r="J64" s="107">
        <f>J192</f>
        <v>0</v>
      </c>
      <c r="L64" s="104"/>
    </row>
    <row r="65" spans="2:12" s="9" customFormat="1" ht="19.899999999999999" customHeight="1">
      <c r="B65" s="104"/>
      <c r="D65" s="105" t="s">
        <v>274</v>
      </c>
      <c r="E65" s="106"/>
      <c r="F65" s="106"/>
      <c r="G65" s="106"/>
      <c r="H65" s="106"/>
      <c r="I65" s="106"/>
      <c r="J65" s="107">
        <f>J222</f>
        <v>0</v>
      </c>
      <c r="L65" s="104"/>
    </row>
    <row r="66" spans="2:12" s="9" customFormat="1" ht="19.899999999999999" customHeight="1">
      <c r="B66" s="104"/>
      <c r="D66" s="105" t="s">
        <v>275</v>
      </c>
      <c r="E66" s="106"/>
      <c r="F66" s="106"/>
      <c r="G66" s="106"/>
      <c r="H66" s="106"/>
      <c r="I66" s="106"/>
      <c r="J66" s="107">
        <f>J258</f>
        <v>0</v>
      </c>
      <c r="L66" s="104"/>
    </row>
    <row r="67" spans="2:12" s="9" customFormat="1" ht="19.899999999999999" customHeight="1">
      <c r="B67" s="104"/>
      <c r="D67" s="105" t="s">
        <v>276</v>
      </c>
      <c r="E67" s="106"/>
      <c r="F67" s="106"/>
      <c r="G67" s="106"/>
      <c r="H67" s="106"/>
      <c r="I67" s="106"/>
      <c r="J67" s="107">
        <f>J302</f>
        <v>0</v>
      </c>
      <c r="L67" s="104"/>
    </row>
    <row r="68" spans="2:12" s="9" customFormat="1" ht="19.899999999999999" customHeight="1">
      <c r="B68" s="104"/>
      <c r="D68" s="105" t="s">
        <v>277</v>
      </c>
      <c r="E68" s="106"/>
      <c r="F68" s="106"/>
      <c r="G68" s="106"/>
      <c r="H68" s="106"/>
      <c r="I68" s="106"/>
      <c r="J68" s="107">
        <f>J321</f>
        <v>0</v>
      </c>
      <c r="L68" s="104"/>
    </row>
    <row r="69" spans="2:12" s="8" customFormat="1" ht="24.95" customHeight="1">
      <c r="B69" s="100"/>
      <c r="D69" s="101" t="s">
        <v>278</v>
      </c>
      <c r="E69" s="102"/>
      <c r="F69" s="102"/>
      <c r="G69" s="102"/>
      <c r="H69" s="102"/>
      <c r="I69" s="102"/>
      <c r="J69" s="103">
        <f>J328</f>
        <v>0</v>
      </c>
      <c r="L69" s="100"/>
    </row>
    <row r="70" spans="2:12" s="9" customFormat="1" ht="19.899999999999999" customHeight="1">
      <c r="B70" s="104"/>
      <c r="D70" s="105" t="s">
        <v>279</v>
      </c>
      <c r="E70" s="106"/>
      <c r="F70" s="106"/>
      <c r="G70" s="106"/>
      <c r="H70" s="106"/>
      <c r="I70" s="106"/>
      <c r="J70" s="107">
        <f>J329</f>
        <v>0</v>
      </c>
      <c r="L70" s="104"/>
    </row>
    <row r="71" spans="2:12" s="1" customFormat="1" ht="21.75" customHeight="1">
      <c r="B71" s="33"/>
      <c r="L71" s="33"/>
    </row>
    <row r="72" spans="2:12" s="1" customFormat="1" ht="6.95" customHeight="1"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33"/>
    </row>
    <row r="76" spans="2:12" s="1" customFormat="1" ht="6.95" customHeight="1">
      <c r="B76" s="44"/>
      <c r="C76" s="45"/>
      <c r="D76" s="45"/>
      <c r="E76" s="45"/>
      <c r="F76" s="45"/>
      <c r="G76" s="45"/>
      <c r="H76" s="45"/>
      <c r="I76" s="45"/>
      <c r="J76" s="45"/>
      <c r="K76" s="45"/>
      <c r="L76" s="33"/>
    </row>
    <row r="77" spans="2:12" s="1" customFormat="1" ht="24.95" customHeight="1">
      <c r="B77" s="33"/>
      <c r="C77" s="22" t="s">
        <v>108</v>
      </c>
      <c r="L77" s="33"/>
    </row>
    <row r="78" spans="2:12" s="1" customFormat="1" ht="6.95" customHeight="1">
      <c r="B78" s="33"/>
      <c r="L78" s="33"/>
    </row>
    <row r="79" spans="2:12" s="1" customFormat="1" ht="12" customHeight="1">
      <c r="B79" s="33"/>
      <c r="C79" s="28" t="s">
        <v>17</v>
      </c>
      <c r="L79" s="33"/>
    </row>
    <row r="80" spans="2:12" s="1" customFormat="1" ht="16.5" customHeight="1">
      <c r="B80" s="33"/>
      <c r="E80" s="294" t="str">
        <f>E7</f>
        <v>Polní cesta C31</v>
      </c>
      <c r="F80" s="295"/>
      <c r="G80" s="295"/>
      <c r="H80" s="295"/>
      <c r="L80" s="33"/>
    </row>
    <row r="81" spans="2:65" s="1" customFormat="1" ht="12" customHeight="1">
      <c r="B81" s="33"/>
      <c r="C81" s="28" t="s">
        <v>97</v>
      </c>
      <c r="L81" s="33"/>
    </row>
    <row r="82" spans="2:65" s="1" customFormat="1" ht="16.5" customHeight="1">
      <c r="B82" s="33"/>
      <c r="E82" s="257" t="str">
        <f>E9</f>
        <v>102a - Polní cesta C31</v>
      </c>
      <c r="F82" s="296"/>
      <c r="G82" s="296"/>
      <c r="H82" s="296"/>
      <c r="L82" s="33"/>
    </row>
    <row r="83" spans="2:65" s="1" customFormat="1" ht="6.95" customHeight="1">
      <c r="B83" s="33"/>
      <c r="L83" s="33"/>
    </row>
    <row r="84" spans="2:65" s="1" customFormat="1" ht="12" customHeight="1">
      <c r="B84" s="33"/>
      <c r="C84" s="28" t="s">
        <v>21</v>
      </c>
      <c r="F84" s="26" t="str">
        <f>F12</f>
        <v>Těšany</v>
      </c>
      <c r="I84" s="28" t="s">
        <v>23</v>
      </c>
      <c r="J84" s="50" t="str">
        <f>IF(J12="","",J12)</f>
        <v>23. 5. 2025</v>
      </c>
      <c r="L84" s="33"/>
    </row>
    <row r="85" spans="2:65" s="1" customFormat="1" ht="6.95" customHeight="1">
      <c r="B85" s="33"/>
      <c r="L85" s="33"/>
    </row>
    <row r="86" spans="2:65" s="1" customFormat="1" ht="15.2" customHeight="1">
      <c r="B86" s="33"/>
      <c r="C86" s="28" t="s">
        <v>25</v>
      </c>
      <c r="F86" s="26" t="str">
        <f>E15</f>
        <v>Obec Těšany</v>
      </c>
      <c r="I86" s="28" t="s">
        <v>31</v>
      </c>
      <c r="J86" s="31" t="str">
        <f>E21</f>
        <v>EUROTRACE s.r.o.</v>
      </c>
      <c r="L86" s="33"/>
    </row>
    <row r="87" spans="2:65" s="1" customFormat="1" ht="15.2" customHeight="1">
      <c r="B87" s="33"/>
      <c r="C87" s="28" t="s">
        <v>29</v>
      </c>
      <c r="F87" s="26" t="str">
        <f>IF(E18="","",E18)</f>
        <v>Vyplň údaj</v>
      </c>
      <c r="I87" s="28" t="s">
        <v>36</v>
      </c>
      <c r="J87" s="31" t="str">
        <f>E24</f>
        <v>EUROTRACE s.r.o.</v>
      </c>
      <c r="L87" s="33"/>
    </row>
    <row r="88" spans="2:65" s="1" customFormat="1" ht="10.35" customHeight="1">
      <c r="B88" s="33"/>
      <c r="L88" s="33"/>
    </row>
    <row r="89" spans="2:65" s="10" customFormat="1" ht="29.25" customHeight="1">
      <c r="B89" s="108"/>
      <c r="C89" s="109" t="s">
        <v>109</v>
      </c>
      <c r="D89" s="110" t="s">
        <v>58</v>
      </c>
      <c r="E89" s="110" t="s">
        <v>54</v>
      </c>
      <c r="F89" s="110" t="s">
        <v>55</v>
      </c>
      <c r="G89" s="110" t="s">
        <v>110</v>
      </c>
      <c r="H89" s="110" t="s">
        <v>111</v>
      </c>
      <c r="I89" s="110" t="s">
        <v>112</v>
      </c>
      <c r="J89" s="110" t="s">
        <v>101</v>
      </c>
      <c r="K89" s="111" t="s">
        <v>113</v>
      </c>
      <c r="L89" s="108"/>
      <c r="M89" s="57" t="s">
        <v>3</v>
      </c>
      <c r="N89" s="58" t="s">
        <v>43</v>
      </c>
      <c r="O89" s="58" t="s">
        <v>114</v>
      </c>
      <c r="P89" s="58" t="s">
        <v>115</v>
      </c>
      <c r="Q89" s="58" t="s">
        <v>116</v>
      </c>
      <c r="R89" s="58" t="s">
        <v>117</v>
      </c>
      <c r="S89" s="58" t="s">
        <v>118</v>
      </c>
      <c r="T89" s="59" t="s">
        <v>119</v>
      </c>
    </row>
    <row r="90" spans="2:65" s="1" customFormat="1" ht="22.9" customHeight="1">
      <c r="B90" s="33"/>
      <c r="C90" s="62" t="s">
        <v>120</v>
      </c>
      <c r="J90" s="112">
        <f>BK90</f>
        <v>0</v>
      </c>
      <c r="L90" s="33"/>
      <c r="M90" s="60"/>
      <c r="N90" s="51"/>
      <c r="O90" s="51"/>
      <c r="P90" s="113">
        <f>P91+P328</f>
        <v>0</v>
      </c>
      <c r="Q90" s="51"/>
      <c r="R90" s="113">
        <f>R91+R328</f>
        <v>833.76912729999981</v>
      </c>
      <c r="S90" s="51"/>
      <c r="T90" s="114">
        <f>T91+T328</f>
        <v>123.10849999999999</v>
      </c>
      <c r="AT90" s="18" t="s">
        <v>72</v>
      </c>
      <c r="AU90" s="18" t="s">
        <v>102</v>
      </c>
      <c r="BK90" s="115">
        <f>BK91+BK328</f>
        <v>0</v>
      </c>
    </row>
    <row r="91" spans="2:65" s="11" customFormat="1" ht="25.9" customHeight="1">
      <c r="B91" s="116"/>
      <c r="D91" s="117" t="s">
        <v>72</v>
      </c>
      <c r="E91" s="118" t="s">
        <v>280</v>
      </c>
      <c r="F91" s="118" t="s">
        <v>281</v>
      </c>
      <c r="I91" s="119"/>
      <c r="J91" s="120">
        <f>BK91</f>
        <v>0</v>
      </c>
      <c r="L91" s="116"/>
      <c r="M91" s="121"/>
      <c r="P91" s="122">
        <f>P92+P172+P182+P192+P222+P258+P302+P321</f>
        <v>0</v>
      </c>
      <c r="R91" s="122">
        <f>R92+R172+R182+R192+R222+R258+R302+R321</f>
        <v>817.54680729999984</v>
      </c>
      <c r="T91" s="123">
        <f>T92+T172+T182+T192+T222+T258+T302+T321</f>
        <v>123.10849999999999</v>
      </c>
      <c r="AR91" s="117" t="s">
        <v>81</v>
      </c>
      <c r="AT91" s="124" t="s">
        <v>72</v>
      </c>
      <c r="AU91" s="124" t="s">
        <v>73</v>
      </c>
      <c r="AY91" s="117" t="s">
        <v>123</v>
      </c>
      <c r="BK91" s="125">
        <f>BK92+BK172+BK182+BK192+BK222+BK258+BK302+BK321</f>
        <v>0</v>
      </c>
    </row>
    <row r="92" spans="2:65" s="11" customFormat="1" ht="22.9" customHeight="1">
      <c r="B92" s="116"/>
      <c r="D92" s="117" t="s">
        <v>72</v>
      </c>
      <c r="E92" s="126" t="s">
        <v>81</v>
      </c>
      <c r="F92" s="126" t="s">
        <v>282</v>
      </c>
      <c r="I92" s="119"/>
      <c r="J92" s="127">
        <f>BK92</f>
        <v>0</v>
      </c>
      <c r="L92" s="116"/>
      <c r="M92" s="121"/>
      <c r="P92" s="122">
        <f>SUM(P93:P171)</f>
        <v>0</v>
      </c>
      <c r="R92" s="122">
        <f>SUM(R93:R171)</f>
        <v>100.731368</v>
      </c>
      <c r="T92" s="123">
        <f>SUM(T93:T171)</f>
        <v>105.252</v>
      </c>
      <c r="AR92" s="117" t="s">
        <v>81</v>
      </c>
      <c r="AT92" s="124" t="s">
        <v>72</v>
      </c>
      <c r="AU92" s="124" t="s">
        <v>81</v>
      </c>
      <c r="AY92" s="117" t="s">
        <v>123</v>
      </c>
      <c r="BK92" s="125">
        <f>SUM(BK93:BK171)</f>
        <v>0</v>
      </c>
    </row>
    <row r="93" spans="2:65" s="1" customFormat="1" ht="24.2" customHeight="1">
      <c r="B93" s="128"/>
      <c r="C93" s="129" t="s">
        <v>81</v>
      </c>
      <c r="D93" s="129" t="s">
        <v>126</v>
      </c>
      <c r="E93" s="130" t="s">
        <v>283</v>
      </c>
      <c r="F93" s="131" t="s">
        <v>284</v>
      </c>
      <c r="G93" s="132" t="s">
        <v>285</v>
      </c>
      <c r="H93" s="133">
        <v>725</v>
      </c>
      <c r="I93" s="134"/>
      <c r="J93" s="135">
        <f>ROUND(I93*H93,2)</f>
        <v>0</v>
      </c>
      <c r="K93" s="131" t="s">
        <v>130</v>
      </c>
      <c r="L93" s="33"/>
      <c r="M93" s="136" t="s">
        <v>3</v>
      </c>
      <c r="N93" s="137" t="s">
        <v>44</v>
      </c>
      <c r="P93" s="138">
        <f>O93*H93</f>
        <v>0</v>
      </c>
      <c r="Q93" s="138">
        <v>0</v>
      </c>
      <c r="R93" s="138">
        <f>Q93*H93</f>
        <v>0</v>
      </c>
      <c r="S93" s="138">
        <v>0</v>
      </c>
      <c r="T93" s="139">
        <f>S93*H93</f>
        <v>0</v>
      </c>
      <c r="AR93" s="140" t="s">
        <v>155</v>
      </c>
      <c r="AT93" s="140" t="s">
        <v>126</v>
      </c>
      <c r="AU93" s="140" t="s">
        <v>83</v>
      </c>
      <c r="AY93" s="18" t="s">
        <v>123</v>
      </c>
      <c r="BE93" s="141">
        <f>IF(N93="základní",J93,0)</f>
        <v>0</v>
      </c>
      <c r="BF93" s="141">
        <f>IF(N93="snížená",J93,0)</f>
        <v>0</v>
      </c>
      <c r="BG93" s="141">
        <f>IF(N93="zákl. přenesená",J93,0)</f>
        <v>0</v>
      </c>
      <c r="BH93" s="141">
        <f>IF(N93="sníž. přenesená",J93,0)</f>
        <v>0</v>
      </c>
      <c r="BI93" s="141">
        <f>IF(N93="nulová",J93,0)</f>
        <v>0</v>
      </c>
      <c r="BJ93" s="18" t="s">
        <v>81</v>
      </c>
      <c r="BK93" s="141">
        <f>ROUND(I93*H93,2)</f>
        <v>0</v>
      </c>
      <c r="BL93" s="18" t="s">
        <v>155</v>
      </c>
      <c r="BM93" s="140" t="s">
        <v>286</v>
      </c>
    </row>
    <row r="94" spans="2:65" s="1" customFormat="1">
      <c r="B94" s="33"/>
      <c r="D94" s="142" t="s">
        <v>133</v>
      </c>
      <c r="F94" s="143" t="s">
        <v>287</v>
      </c>
      <c r="I94" s="144"/>
      <c r="L94" s="33"/>
      <c r="M94" s="145"/>
      <c r="T94" s="54"/>
      <c r="AT94" s="18" t="s">
        <v>133</v>
      </c>
      <c r="AU94" s="18" t="s">
        <v>83</v>
      </c>
    </row>
    <row r="95" spans="2:65" s="13" customFormat="1">
      <c r="B95" s="153"/>
      <c r="D95" s="147" t="s">
        <v>139</v>
      </c>
      <c r="E95" s="154" t="s">
        <v>3</v>
      </c>
      <c r="F95" s="155" t="s">
        <v>288</v>
      </c>
      <c r="H95" s="156">
        <v>725</v>
      </c>
      <c r="I95" s="157"/>
      <c r="L95" s="153"/>
      <c r="M95" s="158"/>
      <c r="T95" s="159"/>
      <c r="AT95" s="154" t="s">
        <v>139</v>
      </c>
      <c r="AU95" s="154" t="s">
        <v>83</v>
      </c>
      <c r="AV95" s="13" t="s">
        <v>83</v>
      </c>
      <c r="AW95" s="13" t="s">
        <v>35</v>
      </c>
      <c r="AX95" s="13" t="s">
        <v>81</v>
      </c>
      <c r="AY95" s="154" t="s">
        <v>123</v>
      </c>
    </row>
    <row r="96" spans="2:65" s="1" customFormat="1" ht="37.9" customHeight="1">
      <c r="B96" s="128"/>
      <c r="C96" s="129" t="s">
        <v>83</v>
      </c>
      <c r="D96" s="129" t="s">
        <v>126</v>
      </c>
      <c r="E96" s="130" t="s">
        <v>289</v>
      </c>
      <c r="F96" s="131" t="s">
        <v>290</v>
      </c>
      <c r="G96" s="132" t="s">
        <v>285</v>
      </c>
      <c r="H96" s="133">
        <v>130</v>
      </c>
      <c r="I96" s="134"/>
      <c r="J96" s="135">
        <f>ROUND(I96*H96,2)</f>
        <v>0</v>
      </c>
      <c r="K96" s="131" t="s">
        <v>130</v>
      </c>
      <c r="L96" s="33"/>
      <c r="M96" s="136" t="s">
        <v>3</v>
      </c>
      <c r="N96" s="137" t="s">
        <v>44</v>
      </c>
      <c r="P96" s="138">
        <f>O96*H96</f>
        <v>0</v>
      </c>
      <c r="Q96" s="138">
        <v>0</v>
      </c>
      <c r="R96" s="138">
        <f>Q96*H96</f>
        <v>0</v>
      </c>
      <c r="S96" s="138">
        <v>0.28999999999999998</v>
      </c>
      <c r="T96" s="139">
        <f>S96*H96</f>
        <v>37.699999999999996</v>
      </c>
      <c r="AR96" s="140" t="s">
        <v>155</v>
      </c>
      <c r="AT96" s="140" t="s">
        <v>126</v>
      </c>
      <c r="AU96" s="140" t="s">
        <v>83</v>
      </c>
      <c r="AY96" s="18" t="s">
        <v>123</v>
      </c>
      <c r="BE96" s="141">
        <f>IF(N96="základní",J96,0)</f>
        <v>0</v>
      </c>
      <c r="BF96" s="141">
        <f>IF(N96="snížená",J96,0)</f>
        <v>0</v>
      </c>
      <c r="BG96" s="141">
        <f>IF(N96="zákl. přenesená",J96,0)</f>
        <v>0</v>
      </c>
      <c r="BH96" s="141">
        <f>IF(N96="sníž. přenesená",J96,0)</f>
        <v>0</v>
      </c>
      <c r="BI96" s="141">
        <f>IF(N96="nulová",J96,0)</f>
        <v>0</v>
      </c>
      <c r="BJ96" s="18" t="s">
        <v>81</v>
      </c>
      <c r="BK96" s="141">
        <f>ROUND(I96*H96,2)</f>
        <v>0</v>
      </c>
      <c r="BL96" s="18" t="s">
        <v>155</v>
      </c>
      <c r="BM96" s="140" t="s">
        <v>291</v>
      </c>
    </row>
    <row r="97" spans="2:65" s="1" customFormat="1">
      <c r="B97" s="33"/>
      <c r="D97" s="142" t="s">
        <v>133</v>
      </c>
      <c r="F97" s="143" t="s">
        <v>292</v>
      </c>
      <c r="I97" s="144"/>
      <c r="L97" s="33"/>
      <c r="M97" s="145"/>
      <c r="T97" s="54"/>
      <c r="AT97" s="18" t="s">
        <v>133</v>
      </c>
      <c r="AU97" s="18" t="s">
        <v>83</v>
      </c>
    </row>
    <row r="98" spans="2:65" s="13" customFormat="1">
      <c r="B98" s="153"/>
      <c r="D98" s="147" t="s">
        <v>139</v>
      </c>
      <c r="E98" s="154" t="s">
        <v>3</v>
      </c>
      <c r="F98" s="155" t="s">
        <v>293</v>
      </c>
      <c r="H98" s="156">
        <v>130</v>
      </c>
      <c r="I98" s="157"/>
      <c r="L98" s="153"/>
      <c r="M98" s="158"/>
      <c r="T98" s="159"/>
      <c r="AT98" s="154" t="s">
        <v>139</v>
      </c>
      <c r="AU98" s="154" t="s">
        <v>83</v>
      </c>
      <c r="AV98" s="13" t="s">
        <v>83</v>
      </c>
      <c r="AW98" s="13" t="s">
        <v>35</v>
      </c>
      <c r="AX98" s="13" t="s">
        <v>81</v>
      </c>
      <c r="AY98" s="154" t="s">
        <v>123</v>
      </c>
    </row>
    <row r="99" spans="2:65" s="1" customFormat="1" ht="37.9" customHeight="1">
      <c r="B99" s="128"/>
      <c r="C99" s="129" t="s">
        <v>147</v>
      </c>
      <c r="D99" s="129" t="s">
        <v>126</v>
      </c>
      <c r="E99" s="130" t="s">
        <v>294</v>
      </c>
      <c r="F99" s="131" t="s">
        <v>295</v>
      </c>
      <c r="G99" s="132" t="s">
        <v>285</v>
      </c>
      <c r="H99" s="133">
        <v>130</v>
      </c>
      <c r="I99" s="134"/>
      <c r="J99" s="135">
        <f>ROUND(I99*H99,2)</f>
        <v>0</v>
      </c>
      <c r="K99" s="131" t="s">
        <v>130</v>
      </c>
      <c r="L99" s="33"/>
      <c r="M99" s="136" t="s">
        <v>3</v>
      </c>
      <c r="N99" s="137" t="s">
        <v>44</v>
      </c>
      <c r="P99" s="138">
        <f>O99*H99</f>
        <v>0</v>
      </c>
      <c r="Q99" s="138">
        <v>0</v>
      </c>
      <c r="R99" s="138">
        <f>Q99*H99</f>
        <v>0</v>
      </c>
      <c r="S99" s="138">
        <v>0.33</v>
      </c>
      <c r="T99" s="139">
        <f>S99*H99</f>
        <v>42.9</v>
      </c>
      <c r="AR99" s="140" t="s">
        <v>155</v>
      </c>
      <c r="AT99" s="140" t="s">
        <v>126</v>
      </c>
      <c r="AU99" s="140" t="s">
        <v>83</v>
      </c>
      <c r="AY99" s="18" t="s">
        <v>123</v>
      </c>
      <c r="BE99" s="141">
        <f>IF(N99="základní",J99,0)</f>
        <v>0</v>
      </c>
      <c r="BF99" s="141">
        <f>IF(N99="snížená",J99,0)</f>
        <v>0</v>
      </c>
      <c r="BG99" s="141">
        <f>IF(N99="zákl. přenesená",J99,0)</f>
        <v>0</v>
      </c>
      <c r="BH99" s="141">
        <f>IF(N99="sníž. přenesená",J99,0)</f>
        <v>0</v>
      </c>
      <c r="BI99" s="141">
        <f>IF(N99="nulová",J99,0)</f>
        <v>0</v>
      </c>
      <c r="BJ99" s="18" t="s">
        <v>81</v>
      </c>
      <c r="BK99" s="141">
        <f>ROUND(I99*H99,2)</f>
        <v>0</v>
      </c>
      <c r="BL99" s="18" t="s">
        <v>155</v>
      </c>
      <c r="BM99" s="140" t="s">
        <v>296</v>
      </c>
    </row>
    <row r="100" spans="2:65" s="1" customFormat="1">
      <c r="B100" s="33"/>
      <c r="D100" s="142" t="s">
        <v>133</v>
      </c>
      <c r="F100" s="143" t="s">
        <v>297</v>
      </c>
      <c r="I100" s="144"/>
      <c r="L100" s="33"/>
      <c r="M100" s="145"/>
      <c r="T100" s="54"/>
      <c r="AT100" s="18" t="s">
        <v>133</v>
      </c>
      <c r="AU100" s="18" t="s">
        <v>83</v>
      </c>
    </row>
    <row r="101" spans="2:65" s="13" customFormat="1">
      <c r="B101" s="153"/>
      <c r="D101" s="147" t="s">
        <v>139</v>
      </c>
      <c r="E101" s="154" t="s">
        <v>3</v>
      </c>
      <c r="F101" s="155" t="s">
        <v>298</v>
      </c>
      <c r="H101" s="156">
        <v>130</v>
      </c>
      <c r="I101" s="157"/>
      <c r="L101" s="153"/>
      <c r="M101" s="158"/>
      <c r="T101" s="159"/>
      <c r="AT101" s="154" t="s">
        <v>139</v>
      </c>
      <c r="AU101" s="154" t="s">
        <v>83</v>
      </c>
      <c r="AV101" s="13" t="s">
        <v>83</v>
      </c>
      <c r="AW101" s="13" t="s">
        <v>35</v>
      </c>
      <c r="AX101" s="13" t="s">
        <v>81</v>
      </c>
      <c r="AY101" s="154" t="s">
        <v>123</v>
      </c>
    </row>
    <row r="102" spans="2:65" s="1" customFormat="1" ht="37.9" customHeight="1">
      <c r="B102" s="128"/>
      <c r="C102" s="129" t="s">
        <v>155</v>
      </c>
      <c r="D102" s="129" t="s">
        <v>126</v>
      </c>
      <c r="E102" s="130" t="s">
        <v>299</v>
      </c>
      <c r="F102" s="131" t="s">
        <v>300</v>
      </c>
      <c r="G102" s="132" t="s">
        <v>285</v>
      </c>
      <c r="H102" s="133">
        <v>17</v>
      </c>
      <c r="I102" s="134"/>
      <c r="J102" s="135">
        <f>ROUND(I102*H102,2)</f>
        <v>0</v>
      </c>
      <c r="K102" s="131" t="s">
        <v>130</v>
      </c>
      <c r="L102" s="33"/>
      <c r="M102" s="136" t="s">
        <v>3</v>
      </c>
      <c r="N102" s="137" t="s">
        <v>44</v>
      </c>
      <c r="P102" s="138">
        <f>O102*H102</f>
        <v>0</v>
      </c>
      <c r="Q102" s="138">
        <v>0</v>
      </c>
      <c r="R102" s="138">
        <f>Q102*H102</f>
        <v>0</v>
      </c>
      <c r="S102" s="138">
        <v>0.28999999999999998</v>
      </c>
      <c r="T102" s="139">
        <f>S102*H102</f>
        <v>4.93</v>
      </c>
      <c r="AR102" s="140" t="s">
        <v>155</v>
      </c>
      <c r="AT102" s="140" t="s">
        <v>126</v>
      </c>
      <c r="AU102" s="140" t="s">
        <v>83</v>
      </c>
      <c r="AY102" s="18" t="s">
        <v>123</v>
      </c>
      <c r="BE102" s="141">
        <f>IF(N102="základní",J102,0)</f>
        <v>0</v>
      </c>
      <c r="BF102" s="141">
        <f>IF(N102="snížená",J102,0)</f>
        <v>0</v>
      </c>
      <c r="BG102" s="141">
        <f>IF(N102="zákl. přenesená",J102,0)</f>
        <v>0</v>
      </c>
      <c r="BH102" s="141">
        <f>IF(N102="sníž. přenesená",J102,0)</f>
        <v>0</v>
      </c>
      <c r="BI102" s="141">
        <f>IF(N102="nulová",J102,0)</f>
        <v>0</v>
      </c>
      <c r="BJ102" s="18" t="s">
        <v>81</v>
      </c>
      <c r="BK102" s="141">
        <f>ROUND(I102*H102,2)</f>
        <v>0</v>
      </c>
      <c r="BL102" s="18" t="s">
        <v>155</v>
      </c>
      <c r="BM102" s="140" t="s">
        <v>301</v>
      </c>
    </row>
    <row r="103" spans="2:65" s="1" customFormat="1">
      <c r="B103" s="33"/>
      <c r="D103" s="142" t="s">
        <v>133</v>
      </c>
      <c r="F103" s="143" t="s">
        <v>302</v>
      </c>
      <c r="I103" s="144"/>
      <c r="L103" s="33"/>
      <c r="M103" s="145"/>
      <c r="T103" s="54"/>
      <c r="AT103" s="18" t="s">
        <v>133</v>
      </c>
      <c r="AU103" s="18" t="s">
        <v>83</v>
      </c>
    </row>
    <row r="104" spans="2:65" s="13" customFormat="1">
      <c r="B104" s="153"/>
      <c r="D104" s="147" t="s">
        <v>139</v>
      </c>
      <c r="E104" s="154" t="s">
        <v>3</v>
      </c>
      <c r="F104" s="155" t="s">
        <v>303</v>
      </c>
      <c r="H104" s="156">
        <v>17</v>
      </c>
      <c r="I104" s="157"/>
      <c r="L104" s="153"/>
      <c r="M104" s="158"/>
      <c r="T104" s="159"/>
      <c r="AT104" s="154" t="s">
        <v>139</v>
      </c>
      <c r="AU104" s="154" t="s">
        <v>83</v>
      </c>
      <c r="AV104" s="13" t="s">
        <v>83</v>
      </c>
      <c r="AW104" s="13" t="s">
        <v>35</v>
      </c>
      <c r="AX104" s="13" t="s">
        <v>81</v>
      </c>
      <c r="AY104" s="154" t="s">
        <v>123</v>
      </c>
    </row>
    <row r="105" spans="2:65" s="1" customFormat="1" ht="33" customHeight="1">
      <c r="B105" s="128"/>
      <c r="C105" s="129" t="s">
        <v>122</v>
      </c>
      <c r="D105" s="129" t="s">
        <v>126</v>
      </c>
      <c r="E105" s="130" t="s">
        <v>304</v>
      </c>
      <c r="F105" s="131" t="s">
        <v>305</v>
      </c>
      <c r="G105" s="132" t="s">
        <v>285</v>
      </c>
      <c r="H105" s="133">
        <v>17</v>
      </c>
      <c r="I105" s="134"/>
      <c r="J105" s="135">
        <f>ROUND(I105*H105,2)</f>
        <v>0</v>
      </c>
      <c r="K105" s="131" t="s">
        <v>130</v>
      </c>
      <c r="L105" s="33"/>
      <c r="M105" s="136" t="s">
        <v>3</v>
      </c>
      <c r="N105" s="137" t="s">
        <v>44</v>
      </c>
      <c r="P105" s="138">
        <f>O105*H105</f>
        <v>0</v>
      </c>
      <c r="Q105" s="138">
        <v>0</v>
      </c>
      <c r="R105" s="138">
        <f>Q105*H105</f>
        <v>0</v>
      </c>
      <c r="S105" s="138">
        <v>0.316</v>
      </c>
      <c r="T105" s="139">
        <f>S105*H105</f>
        <v>5.3719999999999999</v>
      </c>
      <c r="AR105" s="140" t="s">
        <v>155</v>
      </c>
      <c r="AT105" s="140" t="s">
        <v>126</v>
      </c>
      <c r="AU105" s="140" t="s">
        <v>83</v>
      </c>
      <c r="AY105" s="18" t="s">
        <v>123</v>
      </c>
      <c r="BE105" s="141">
        <f>IF(N105="základní",J105,0)</f>
        <v>0</v>
      </c>
      <c r="BF105" s="141">
        <f>IF(N105="snížená",J105,0)</f>
        <v>0</v>
      </c>
      <c r="BG105" s="141">
        <f>IF(N105="zákl. přenesená",J105,0)</f>
        <v>0</v>
      </c>
      <c r="BH105" s="141">
        <f>IF(N105="sníž. přenesená",J105,0)</f>
        <v>0</v>
      </c>
      <c r="BI105" s="141">
        <f>IF(N105="nulová",J105,0)</f>
        <v>0</v>
      </c>
      <c r="BJ105" s="18" t="s">
        <v>81</v>
      </c>
      <c r="BK105" s="141">
        <f>ROUND(I105*H105,2)</f>
        <v>0</v>
      </c>
      <c r="BL105" s="18" t="s">
        <v>155</v>
      </c>
      <c r="BM105" s="140" t="s">
        <v>306</v>
      </c>
    </row>
    <row r="106" spans="2:65" s="1" customFormat="1">
      <c r="B106" s="33"/>
      <c r="D106" s="142" t="s">
        <v>133</v>
      </c>
      <c r="F106" s="143" t="s">
        <v>307</v>
      </c>
      <c r="I106" s="144"/>
      <c r="L106" s="33"/>
      <c r="M106" s="145"/>
      <c r="T106" s="54"/>
      <c r="AT106" s="18" t="s">
        <v>133</v>
      </c>
      <c r="AU106" s="18" t="s">
        <v>83</v>
      </c>
    </row>
    <row r="107" spans="2:65" s="13" customFormat="1">
      <c r="B107" s="153"/>
      <c r="D107" s="147" t="s">
        <v>139</v>
      </c>
      <c r="E107" s="154" t="s">
        <v>3</v>
      </c>
      <c r="F107" s="155" t="s">
        <v>308</v>
      </c>
      <c r="H107" s="156">
        <v>17</v>
      </c>
      <c r="I107" s="157"/>
      <c r="L107" s="153"/>
      <c r="M107" s="158"/>
      <c r="T107" s="159"/>
      <c r="AT107" s="154" t="s">
        <v>139</v>
      </c>
      <c r="AU107" s="154" t="s">
        <v>83</v>
      </c>
      <c r="AV107" s="13" t="s">
        <v>83</v>
      </c>
      <c r="AW107" s="13" t="s">
        <v>35</v>
      </c>
      <c r="AX107" s="13" t="s">
        <v>81</v>
      </c>
      <c r="AY107" s="154" t="s">
        <v>123</v>
      </c>
    </row>
    <row r="108" spans="2:65" s="1" customFormat="1" ht="24.2" customHeight="1">
      <c r="B108" s="128"/>
      <c r="C108" s="129" t="s">
        <v>166</v>
      </c>
      <c r="D108" s="129" t="s">
        <v>126</v>
      </c>
      <c r="E108" s="130" t="s">
        <v>309</v>
      </c>
      <c r="F108" s="131" t="s">
        <v>310</v>
      </c>
      <c r="G108" s="132" t="s">
        <v>311</v>
      </c>
      <c r="H108" s="133">
        <v>70</v>
      </c>
      <c r="I108" s="134"/>
      <c r="J108" s="135">
        <f>ROUND(I108*H108,2)</f>
        <v>0</v>
      </c>
      <c r="K108" s="131" t="s">
        <v>130</v>
      </c>
      <c r="L108" s="33"/>
      <c r="M108" s="136" t="s">
        <v>3</v>
      </c>
      <c r="N108" s="137" t="s">
        <v>44</v>
      </c>
      <c r="P108" s="138">
        <f>O108*H108</f>
        <v>0</v>
      </c>
      <c r="Q108" s="138">
        <v>0</v>
      </c>
      <c r="R108" s="138">
        <f>Q108*H108</f>
        <v>0</v>
      </c>
      <c r="S108" s="138">
        <v>0.20499999999999999</v>
      </c>
      <c r="T108" s="139">
        <f>S108*H108</f>
        <v>14.35</v>
      </c>
      <c r="AR108" s="140" t="s">
        <v>155</v>
      </c>
      <c r="AT108" s="140" t="s">
        <v>126</v>
      </c>
      <c r="AU108" s="140" t="s">
        <v>83</v>
      </c>
      <c r="AY108" s="18" t="s">
        <v>123</v>
      </c>
      <c r="BE108" s="141">
        <f>IF(N108="základní",J108,0)</f>
        <v>0</v>
      </c>
      <c r="BF108" s="141">
        <f>IF(N108="snížená",J108,0)</f>
        <v>0</v>
      </c>
      <c r="BG108" s="141">
        <f>IF(N108="zákl. přenesená",J108,0)</f>
        <v>0</v>
      </c>
      <c r="BH108" s="141">
        <f>IF(N108="sníž. přenesená",J108,0)</f>
        <v>0</v>
      </c>
      <c r="BI108" s="141">
        <f>IF(N108="nulová",J108,0)</f>
        <v>0</v>
      </c>
      <c r="BJ108" s="18" t="s">
        <v>81</v>
      </c>
      <c r="BK108" s="141">
        <f>ROUND(I108*H108,2)</f>
        <v>0</v>
      </c>
      <c r="BL108" s="18" t="s">
        <v>155</v>
      </c>
      <c r="BM108" s="140" t="s">
        <v>312</v>
      </c>
    </row>
    <row r="109" spans="2:65" s="1" customFormat="1">
      <c r="B109" s="33"/>
      <c r="D109" s="142" t="s">
        <v>133</v>
      </c>
      <c r="F109" s="143" t="s">
        <v>313</v>
      </c>
      <c r="I109" s="144"/>
      <c r="L109" s="33"/>
      <c r="M109" s="145"/>
      <c r="T109" s="54"/>
      <c r="AT109" s="18" t="s">
        <v>133</v>
      </c>
      <c r="AU109" s="18" t="s">
        <v>83</v>
      </c>
    </row>
    <row r="110" spans="2:65" s="13" customFormat="1">
      <c r="B110" s="153"/>
      <c r="D110" s="147" t="s">
        <v>139</v>
      </c>
      <c r="E110" s="154" t="s">
        <v>3</v>
      </c>
      <c r="F110" s="155" t="s">
        <v>314</v>
      </c>
      <c r="H110" s="156">
        <v>70</v>
      </c>
      <c r="I110" s="157"/>
      <c r="L110" s="153"/>
      <c r="M110" s="158"/>
      <c r="T110" s="159"/>
      <c r="AT110" s="154" t="s">
        <v>139</v>
      </c>
      <c r="AU110" s="154" t="s">
        <v>83</v>
      </c>
      <c r="AV110" s="13" t="s">
        <v>83</v>
      </c>
      <c r="AW110" s="13" t="s">
        <v>35</v>
      </c>
      <c r="AX110" s="13" t="s">
        <v>81</v>
      </c>
      <c r="AY110" s="154" t="s">
        <v>123</v>
      </c>
    </row>
    <row r="111" spans="2:65" s="1" customFormat="1" ht="16.5" customHeight="1">
      <c r="B111" s="128"/>
      <c r="C111" s="129" t="s">
        <v>172</v>
      </c>
      <c r="D111" s="129" t="s">
        <v>126</v>
      </c>
      <c r="E111" s="130" t="s">
        <v>315</v>
      </c>
      <c r="F111" s="131" t="s">
        <v>316</v>
      </c>
      <c r="G111" s="132" t="s">
        <v>285</v>
      </c>
      <c r="H111" s="133">
        <v>5177</v>
      </c>
      <c r="I111" s="134"/>
      <c r="J111" s="135">
        <f>ROUND(I111*H111,2)</f>
        <v>0</v>
      </c>
      <c r="K111" s="131" t="s">
        <v>130</v>
      </c>
      <c r="L111" s="33"/>
      <c r="M111" s="136" t="s">
        <v>3</v>
      </c>
      <c r="N111" s="137" t="s">
        <v>44</v>
      </c>
      <c r="P111" s="138">
        <f>O111*H111</f>
        <v>0</v>
      </c>
      <c r="Q111" s="138">
        <v>0</v>
      </c>
      <c r="R111" s="138">
        <f>Q111*H111</f>
        <v>0</v>
      </c>
      <c r="S111" s="138">
        <v>0</v>
      </c>
      <c r="T111" s="139">
        <f>S111*H111</f>
        <v>0</v>
      </c>
      <c r="AR111" s="140" t="s">
        <v>155</v>
      </c>
      <c r="AT111" s="140" t="s">
        <v>126</v>
      </c>
      <c r="AU111" s="140" t="s">
        <v>83</v>
      </c>
      <c r="AY111" s="18" t="s">
        <v>123</v>
      </c>
      <c r="BE111" s="141">
        <f>IF(N111="základní",J111,0)</f>
        <v>0</v>
      </c>
      <c r="BF111" s="141">
        <f>IF(N111="snížená",J111,0)</f>
        <v>0</v>
      </c>
      <c r="BG111" s="141">
        <f>IF(N111="zákl. přenesená",J111,0)</f>
        <v>0</v>
      </c>
      <c r="BH111" s="141">
        <f>IF(N111="sníž. přenesená",J111,0)</f>
        <v>0</v>
      </c>
      <c r="BI111" s="141">
        <f>IF(N111="nulová",J111,0)</f>
        <v>0</v>
      </c>
      <c r="BJ111" s="18" t="s">
        <v>81</v>
      </c>
      <c r="BK111" s="141">
        <f>ROUND(I111*H111,2)</f>
        <v>0</v>
      </c>
      <c r="BL111" s="18" t="s">
        <v>155</v>
      </c>
      <c r="BM111" s="140" t="s">
        <v>317</v>
      </c>
    </row>
    <row r="112" spans="2:65" s="1" customFormat="1">
      <c r="B112" s="33"/>
      <c r="D112" s="142" t="s">
        <v>133</v>
      </c>
      <c r="F112" s="143" t="s">
        <v>318</v>
      </c>
      <c r="I112" s="144"/>
      <c r="L112" s="33"/>
      <c r="M112" s="145"/>
      <c r="T112" s="54"/>
      <c r="AT112" s="18" t="s">
        <v>133</v>
      </c>
      <c r="AU112" s="18" t="s">
        <v>83</v>
      </c>
    </row>
    <row r="113" spans="2:65" s="13" customFormat="1">
      <c r="B113" s="153"/>
      <c r="D113" s="147" t="s">
        <v>139</v>
      </c>
      <c r="E113" s="154" t="s">
        <v>3</v>
      </c>
      <c r="F113" s="155" t="s">
        <v>319</v>
      </c>
      <c r="H113" s="156">
        <v>5177</v>
      </c>
      <c r="I113" s="157"/>
      <c r="L113" s="153"/>
      <c r="M113" s="158"/>
      <c r="T113" s="159"/>
      <c r="AT113" s="154" t="s">
        <v>139</v>
      </c>
      <c r="AU113" s="154" t="s">
        <v>83</v>
      </c>
      <c r="AV113" s="13" t="s">
        <v>83</v>
      </c>
      <c r="AW113" s="13" t="s">
        <v>35</v>
      </c>
      <c r="AX113" s="13" t="s">
        <v>81</v>
      </c>
      <c r="AY113" s="154" t="s">
        <v>123</v>
      </c>
    </row>
    <row r="114" spans="2:65" s="1" customFormat="1" ht="21.75" customHeight="1">
      <c r="B114" s="128"/>
      <c r="C114" s="129" t="s">
        <v>178</v>
      </c>
      <c r="D114" s="129" t="s">
        <v>126</v>
      </c>
      <c r="E114" s="130" t="s">
        <v>320</v>
      </c>
      <c r="F114" s="131" t="s">
        <v>321</v>
      </c>
      <c r="G114" s="132" t="s">
        <v>322</v>
      </c>
      <c r="H114" s="133">
        <v>443</v>
      </c>
      <c r="I114" s="134"/>
      <c r="J114" s="135">
        <f>ROUND(I114*H114,2)</f>
        <v>0</v>
      </c>
      <c r="K114" s="131" t="s">
        <v>130</v>
      </c>
      <c r="L114" s="33"/>
      <c r="M114" s="136" t="s">
        <v>3</v>
      </c>
      <c r="N114" s="137" t="s">
        <v>44</v>
      </c>
      <c r="P114" s="138">
        <f>O114*H114</f>
        <v>0</v>
      </c>
      <c r="Q114" s="138">
        <v>0</v>
      </c>
      <c r="R114" s="138">
        <f>Q114*H114</f>
        <v>0</v>
      </c>
      <c r="S114" s="138">
        <v>0</v>
      </c>
      <c r="T114" s="139">
        <f>S114*H114</f>
        <v>0</v>
      </c>
      <c r="AR114" s="140" t="s">
        <v>155</v>
      </c>
      <c r="AT114" s="140" t="s">
        <v>126</v>
      </c>
      <c r="AU114" s="140" t="s">
        <v>83</v>
      </c>
      <c r="AY114" s="18" t="s">
        <v>123</v>
      </c>
      <c r="BE114" s="141">
        <f>IF(N114="základní",J114,0)</f>
        <v>0</v>
      </c>
      <c r="BF114" s="141">
        <f>IF(N114="snížená",J114,0)</f>
        <v>0</v>
      </c>
      <c r="BG114" s="141">
        <f>IF(N114="zákl. přenesená",J114,0)</f>
        <v>0</v>
      </c>
      <c r="BH114" s="141">
        <f>IF(N114="sníž. přenesená",J114,0)</f>
        <v>0</v>
      </c>
      <c r="BI114" s="141">
        <f>IF(N114="nulová",J114,0)</f>
        <v>0</v>
      </c>
      <c r="BJ114" s="18" t="s">
        <v>81</v>
      </c>
      <c r="BK114" s="141">
        <f>ROUND(I114*H114,2)</f>
        <v>0</v>
      </c>
      <c r="BL114" s="18" t="s">
        <v>155</v>
      </c>
      <c r="BM114" s="140" t="s">
        <v>323</v>
      </c>
    </row>
    <row r="115" spans="2:65" s="1" customFormat="1">
      <c r="B115" s="33"/>
      <c r="D115" s="142" t="s">
        <v>133</v>
      </c>
      <c r="F115" s="143" t="s">
        <v>324</v>
      </c>
      <c r="I115" s="144"/>
      <c r="L115" s="33"/>
      <c r="M115" s="145"/>
      <c r="T115" s="54"/>
      <c r="AT115" s="18" t="s">
        <v>133</v>
      </c>
      <c r="AU115" s="18" t="s">
        <v>83</v>
      </c>
    </row>
    <row r="116" spans="2:65" s="13" customFormat="1">
      <c r="B116" s="153"/>
      <c r="D116" s="147" t="s">
        <v>139</v>
      </c>
      <c r="E116" s="154" t="s">
        <v>3</v>
      </c>
      <c r="F116" s="155" t="s">
        <v>325</v>
      </c>
      <c r="H116" s="156">
        <v>443</v>
      </c>
      <c r="I116" s="157"/>
      <c r="L116" s="153"/>
      <c r="M116" s="158"/>
      <c r="T116" s="159"/>
      <c r="AT116" s="154" t="s">
        <v>139</v>
      </c>
      <c r="AU116" s="154" t="s">
        <v>83</v>
      </c>
      <c r="AV116" s="13" t="s">
        <v>83</v>
      </c>
      <c r="AW116" s="13" t="s">
        <v>35</v>
      </c>
      <c r="AX116" s="13" t="s">
        <v>81</v>
      </c>
      <c r="AY116" s="154" t="s">
        <v>123</v>
      </c>
    </row>
    <row r="117" spans="2:65" s="1" customFormat="1" ht="24.2" customHeight="1">
      <c r="B117" s="128"/>
      <c r="C117" s="129" t="s">
        <v>183</v>
      </c>
      <c r="D117" s="129" t="s">
        <v>126</v>
      </c>
      <c r="E117" s="130" t="s">
        <v>326</v>
      </c>
      <c r="F117" s="131" t="s">
        <v>327</v>
      </c>
      <c r="G117" s="132" t="s">
        <v>322</v>
      </c>
      <c r="H117" s="133">
        <v>15.015000000000001</v>
      </c>
      <c r="I117" s="134"/>
      <c r="J117" s="135">
        <f>ROUND(I117*H117,2)</f>
        <v>0</v>
      </c>
      <c r="K117" s="131" t="s">
        <v>130</v>
      </c>
      <c r="L117" s="33"/>
      <c r="M117" s="136" t="s">
        <v>3</v>
      </c>
      <c r="N117" s="137" t="s">
        <v>44</v>
      </c>
      <c r="P117" s="138">
        <f>O117*H117</f>
        <v>0</v>
      </c>
      <c r="Q117" s="138">
        <v>0</v>
      </c>
      <c r="R117" s="138">
        <f>Q117*H117</f>
        <v>0</v>
      </c>
      <c r="S117" s="138">
        <v>0</v>
      </c>
      <c r="T117" s="139">
        <f>S117*H117</f>
        <v>0</v>
      </c>
      <c r="AR117" s="140" t="s">
        <v>155</v>
      </c>
      <c r="AT117" s="140" t="s">
        <v>126</v>
      </c>
      <c r="AU117" s="140" t="s">
        <v>83</v>
      </c>
      <c r="AY117" s="18" t="s">
        <v>123</v>
      </c>
      <c r="BE117" s="141">
        <f>IF(N117="základní",J117,0)</f>
        <v>0</v>
      </c>
      <c r="BF117" s="141">
        <f>IF(N117="snížená",J117,0)</f>
        <v>0</v>
      </c>
      <c r="BG117" s="141">
        <f>IF(N117="zákl. přenesená",J117,0)</f>
        <v>0</v>
      </c>
      <c r="BH117" s="141">
        <f>IF(N117="sníž. přenesená",J117,0)</f>
        <v>0</v>
      </c>
      <c r="BI117" s="141">
        <f>IF(N117="nulová",J117,0)</f>
        <v>0</v>
      </c>
      <c r="BJ117" s="18" t="s">
        <v>81</v>
      </c>
      <c r="BK117" s="141">
        <f>ROUND(I117*H117,2)</f>
        <v>0</v>
      </c>
      <c r="BL117" s="18" t="s">
        <v>155</v>
      </c>
      <c r="BM117" s="140" t="s">
        <v>328</v>
      </c>
    </row>
    <row r="118" spans="2:65" s="1" customFormat="1">
      <c r="B118" s="33"/>
      <c r="D118" s="142" t="s">
        <v>133</v>
      </c>
      <c r="F118" s="143" t="s">
        <v>329</v>
      </c>
      <c r="I118" s="144"/>
      <c r="L118" s="33"/>
      <c r="M118" s="145"/>
      <c r="T118" s="54"/>
      <c r="AT118" s="18" t="s">
        <v>133</v>
      </c>
      <c r="AU118" s="18" t="s">
        <v>83</v>
      </c>
    </row>
    <row r="119" spans="2:65" s="13" customFormat="1">
      <c r="B119" s="153"/>
      <c r="D119" s="147" t="s">
        <v>139</v>
      </c>
      <c r="E119" s="154" t="s">
        <v>3</v>
      </c>
      <c r="F119" s="155" t="s">
        <v>330</v>
      </c>
      <c r="H119" s="156">
        <v>15.015000000000001</v>
      </c>
      <c r="I119" s="157"/>
      <c r="L119" s="153"/>
      <c r="M119" s="158"/>
      <c r="T119" s="159"/>
      <c r="AT119" s="154" t="s">
        <v>139</v>
      </c>
      <c r="AU119" s="154" t="s">
        <v>83</v>
      </c>
      <c r="AV119" s="13" t="s">
        <v>83</v>
      </c>
      <c r="AW119" s="13" t="s">
        <v>35</v>
      </c>
      <c r="AX119" s="13" t="s">
        <v>81</v>
      </c>
      <c r="AY119" s="154" t="s">
        <v>123</v>
      </c>
    </row>
    <row r="120" spans="2:65" s="1" customFormat="1" ht="21.75" customHeight="1">
      <c r="B120" s="128"/>
      <c r="C120" s="129" t="s">
        <v>190</v>
      </c>
      <c r="D120" s="129" t="s">
        <v>126</v>
      </c>
      <c r="E120" s="130" t="s">
        <v>331</v>
      </c>
      <c r="F120" s="131" t="s">
        <v>332</v>
      </c>
      <c r="G120" s="132" t="s">
        <v>285</v>
      </c>
      <c r="H120" s="133">
        <v>44.2</v>
      </c>
      <c r="I120" s="134"/>
      <c r="J120" s="135">
        <f>ROUND(I120*H120,2)</f>
        <v>0</v>
      </c>
      <c r="K120" s="131" t="s">
        <v>130</v>
      </c>
      <c r="L120" s="33"/>
      <c r="M120" s="136" t="s">
        <v>3</v>
      </c>
      <c r="N120" s="137" t="s">
        <v>44</v>
      </c>
      <c r="P120" s="138">
        <f>O120*H120</f>
        <v>0</v>
      </c>
      <c r="Q120" s="138">
        <v>8.4000000000000003E-4</v>
      </c>
      <c r="R120" s="138">
        <f>Q120*H120</f>
        <v>3.7128000000000001E-2</v>
      </c>
      <c r="S120" s="138">
        <v>0</v>
      </c>
      <c r="T120" s="139">
        <f>S120*H120</f>
        <v>0</v>
      </c>
      <c r="AR120" s="140" t="s">
        <v>155</v>
      </c>
      <c r="AT120" s="140" t="s">
        <v>126</v>
      </c>
      <c r="AU120" s="140" t="s">
        <v>83</v>
      </c>
      <c r="AY120" s="18" t="s">
        <v>123</v>
      </c>
      <c r="BE120" s="141">
        <f>IF(N120="základní",J120,0)</f>
        <v>0</v>
      </c>
      <c r="BF120" s="141">
        <f>IF(N120="snížená",J120,0)</f>
        <v>0</v>
      </c>
      <c r="BG120" s="141">
        <f>IF(N120="zákl. přenesená",J120,0)</f>
        <v>0</v>
      </c>
      <c r="BH120" s="141">
        <f>IF(N120="sníž. přenesená",J120,0)</f>
        <v>0</v>
      </c>
      <c r="BI120" s="141">
        <f>IF(N120="nulová",J120,0)</f>
        <v>0</v>
      </c>
      <c r="BJ120" s="18" t="s">
        <v>81</v>
      </c>
      <c r="BK120" s="141">
        <f>ROUND(I120*H120,2)</f>
        <v>0</v>
      </c>
      <c r="BL120" s="18" t="s">
        <v>155</v>
      </c>
      <c r="BM120" s="140" t="s">
        <v>333</v>
      </c>
    </row>
    <row r="121" spans="2:65" s="1" customFormat="1">
      <c r="B121" s="33"/>
      <c r="D121" s="142" t="s">
        <v>133</v>
      </c>
      <c r="F121" s="143" t="s">
        <v>334</v>
      </c>
      <c r="I121" s="144"/>
      <c r="L121" s="33"/>
      <c r="M121" s="145"/>
      <c r="T121" s="54"/>
      <c r="AT121" s="18" t="s">
        <v>133</v>
      </c>
      <c r="AU121" s="18" t="s">
        <v>83</v>
      </c>
    </row>
    <row r="122" spans="2:65" s="13" customFormat="1">
      <c r="B122" s="153"/>
      <c r="D122" s="147" t="s">
        <v>139</v>
      </c>
      <c r="E122" s="154" t="s">
        <v>3</v>
      </c>
      <c r="F122" s="155" t="s">
        <v>335</v>
      </c>
      <c r="H122" s="156">
        <v>44.2</v>
      </c>
      <c r="I122" s="157"/>
      <c r="L122" s="153"/>
      <c r="M122" s="158"/>
      <c r="T122" s="159"/>
      <c r="AT122" s="154" t="s">
        <v>139</v>
      </c>
      <c r="AU122" s="154" t="s">
        <v>83</v>
      </c>
      <c r="AV122" s="13" t="s">
        <v>83</v>
      </c>
      <c r="AW122" s="13" t="s">
        <v>35</v>
      </c>
      <c r="AX122" s="13" t="s">
        <v>81</v>
      </c>
      <c r="AY122" s="154" t="s">
        <v>123</v>
      </c>
    </row>
    <row r="123" spans="2:65" s="1" customFormat="1" ht="24.2" customHeight="1">
      <c r="B123" s="128"/>
      <c r="C123" s="129" t="s">
        <v>197</v>
      </c>
      <c r="D123" s="129" t="s">
        <v>126</v>
      </c>
      <c r="E123" s="130" t="s">
        <v>336</v>
      </c>
      <c r="F123" s="131" t="s">
        <v>337</v>
      </c>
      <c r="G123" s="132" t="s">
        <v>285</v>
      </c>
      <c r="H123" s="133">
        <v>44.2</v>
      </c>
      <c r="I123" s="134"/>
      <c r="J123" s="135">
        <f>ROUND(I123*H123,2)</f>
        <v>0</v>
      </c>
      <c r="K123" s="131" t="s">
        <v>130</v>
      </c>
      <c r="L123" s="33"/>
      <c r="M123" s="136" t="s">
        <v>3</v>
      </c>
      <c r="N123" s="137" t="s">
        <v>44</v>
      </c>
      <c r="P123" s="138">
        <f>O123*H123</f>
        <v>0</v>
      </c>
      <c r="Q123" s="138">
        <v>0</v>
      </c>
      <c r="R123" s="138">
        <f>Q123*H123</f>
        <v>0</v>
      </c>
      <c r="S123" s="138">
        <v>0</v>
      </c>
      <c r="T123" s="139">
        <f>S123*H123</f>
        <v>0</v>
      </c>
      <c r="AR123" s="140" t="s">
        <v>155</v>
      </c>
      <c r="AT123" s="140" t="s">
        <v>126</v>
      </c>
      <c r="AU123" s="140" t="s">
        <v>83</v>
      </c>
      <c r="AY123" s="18" t="s">
        <v>123</v>
      </c>
      <c r="BE123" s="141">
        <f>IF(N123="základní",J123,0)</f>
        <v>0</v>
      </c>
      <c r="BF123" s="141">
        <f>IF(N123="snížená",J123,0)</f>
        <v>0</v>
      </c>
      <c r="BG123" s="141">
        <f>IF(N123="zákl. přenesená",J123,0)</f>
        <v>0</v>
      </c>
      <c r="BH123" s="141">
        <f>IF(N123="sníž. přenesená",J123,0)</f>
        <v>0</v>
      </c>
      <c r="BI123" s="141">
        <f>IF(N123="nulová",J123,0)</f>
        <v>0</v>
      </c>
      <c r="BJ123" s="18" t="s">
        <v>81</v>
      </c>
      <c r="BK123" s="141">
        <f>ROUND(I123*H123,2)</f>
        <v>0</v>
      </c>
      <c r="BL123" s="18" t="s">
        <v>155</v>
      </c>
      <c r="BM123" s="140" t="s">
        <v>338</v>
      </c>
    </row>
    <row r="124" spans="2:65" s="1" customFormat="1">
      <c r="B124" s="33"/>
      <c r="D124" s="142" t="s">
        <v>133</v>
      </c>
      <c r="F124" s="143" t="s">
        <v>339</v>
      </c>
      <c r="I124" s="144"/>
      <c r="L124" s="33"/>
      <c r="M124" s="145"/>
      <c r="T124" s="54"/>
      <c r="AT124" s="18" t="s">
        <v>133</v>
      </c>
      <c r="AU124" s="18" t="s">
        <v>83</v>
      </c>
    </row>
    <row r="125" spans="2:65" s="13" customFormat="1">
      <c r="B125" s="153"/>
      <c r="D125" s="147" t="s">
        <v>139</v>
      </c>
      <c r="E125" s="154" t="s">
        <v>3</v>
      </c>
      <c r="F125" s="155" t="s">
        <v>340</v>
      </c>
      <c r="H125" s="156">
        <v>44.2</v>
      </c>
      <c r="I125" s="157"/>
      <c r="L125" s="153"/>
      <c r="M125" s="158"/>
      <c r="T125" s="159"/>
      <c r="AT125" s="154" t="s">
        <v>139</v>
      </c>
      <c r="AU125" s="154" t="s">
        <v>83</v>
      </c>
      <c r="AV125" s="13" t="s">
        <v>83</v>
      </c>
      <c r="AW125" s="13" t="s">
        <v>35</v>
      </c>
      <c r="AX125" s="13" t="s">
        <v>81</v>
      </c>
      <c r="AY125" s="154" t="s">
        <v>123</v>
      </c>
    </row>
    <row r="126" spans="2:65" s="1" customFormat="1" ht="37.9" customHeight="1">
      <c r="B126" s="128"/>
      <c r="C126" s="129" t="s">
        <v>9</v>
      </c>
      <c r="D126" s="129" t="s">
        <v>126</v>
      </c>
      <c r="E126" s="130" t="s">
        <v>341</v>
      </c>
      <c r="F126" s="131" t="s">
        <v>342</v>
      </c>
      <c r="G126" s="132" t="s">
        <v>322</v>
      </c>
      <c r="H126" s="133">
        <v>2793.4</v>
      </c>
      <c r="I126" s="134"/>
      <c r="J126" s="135">
        <f>ROUND(I126*H126,2)</f>
        <v>0</v>
      </c>
      <c r="K126" s="131" t="s">
        <v>130</v>
      </c>
      <c r="L126" s="33"/>
      <c r="M126" s="136" t="s">
        <v>3</v>
      </c>
      <c r="N126" s="137" t="s">
        <v>44</v>
      </c>
      <c r="P126" s="138">
        <f>O126*H126</f>
        <v>0</v>
      </c>
      <c r="Q126" s="138">
        <v>0</v>
      </c>
      <c r="R126" s="138">
        <f>Q126*H126</f>
        <v>0</v>
      </c>
      <c r="S126" s="138">
        <v>0</v>
      </c>
      <c r="T126" s="139">
        <f>S126*H126</f>
        <v>0</v>
      </c>
      <c r="AR126" s="140" t="s">
        <v>155</v>
      </c>
      <c r="AT126" s="140" t="s">
        <v>126</v>
      </c>
      <c r="AU126" s="140" t="s">
        <v>83</v>
      </c>
      <c r="AY126" s="18" t="s">
        <v>123</v>
      </c>
      <c r="BE126" s="141">
        <f>IF(N126="základní",J126,0)</f>
        <v>0</v>
      </c>
      <c r="BF126" s="141">
        <f>IF(N126="snížená",J126,0)</f>
        <v>0</v>
      </c>
      <c r="BG126" s="141">
        <f>IF(N126="zákl. přenesená",J126,0)</f>
        <v>0</v>
      </c>
      <c r="BH126" s="141">
        <f>IF(N126="sníž. přenesená",J126,0)</f>
        <v>0</v>
      </c>
      <c r="BI126" s="141">
        <f>IF(N126="nulová",J126,0)</f>
        <v>0</v>
      </c>
      <c r="BJ126" s="18" t="s">
        <v>81</v>
      </c>
      <c r="BK126" s="141">
        <f>ROUND(I126*H126,2)</f>
        <v>0</v>
      </c>
      <c r="BL126" s="18" t="s">
        <v>155</v>
      </c>
      <c r="BM126" s="140" t="s">
        <v>343</v>
      </c>
    </row>
    <row r="127" spans="2:65" s="1" customFormat="1">
      <c r="B127" s="33"/>
      <c r="D127" s="142" t="s">
        <v>133</v>
      </c>
      <c r="F127" s="143" t="s">
        <v>344</v>
      </c>
      <c r="I127" s="144"/>
      <c r="L127" s="33"/>
      <c r="M127" s="145"/>
      <c r="T127" s="54"/>
      <c r="AT127" s="18" t="s">
        <v>133</v>
      </c>
      <c r="AU127" s="18" t="s">
        <v>83</v>
      </c>
    </row>
    <row r="128" spans="2:65" s="13" customFormat="1">
      <c r="B128" s="153"/>
      <c r="D128" s="147" t="s">
        <v>139</v>
      </c>
      <c r="E128" s="154" t="s">
        <v>3</v>
      </c>
      <c r="F128" s="155" t="s">
        <v>345</v>
      </c>
      <c r="H128" s="156">
        <v>1198.8</v>
      </c>
      <c r="I128" s="157"/>
      <c r="L128" s="153"/>
      <c r="M128" s="158"/>
      <c r="T128" s="159"/>
      <c r="AT128" s="154" t="s">
        <v>139</v>
      </c>
      <c r="AU128" s="154" t="s">
        <v>83</v>
      </c>
      <c r="AV128" s="13" t="s">
        <v>83</v>
      </c>
      <c r="AW128" s="13" t="s">
        <v>35</v>
      </c>
      <c r="AX128" s="13" t="s">
        <v>73</v>
      </c>
      <c r="AY128" s="154" t="s">
        <v>123</v>
      </c>
    </row>
    <row r="129" spans="2:65" s="13" customFormat="1">
      <c r="B129" s="153"/>
      <c r="D129" s="147" t="s">
        <v>139</v>
      </c>
      <c r="E129" s="154" t="s">
        <v>3</v>
      </c>
      <c r="F129" s="155" t="s">
        <v>346</v>
      </c>
      <c r="H129" s="156">
        <v>1594.6</v>
      </c>
      <c r="I129" s="157"/>
      <c r="L129" s="153"/>
      <c r="M129" s="158"/>
      <c r="T129" s="159"/>
      <c r="AT129" s="154" t="s">
        <v>139</v>
      </c>
      <c r="AU129" s="154" t="s">
        <v>83</v>
      </c>
      <c r="AV129" s="13" t="s">
        <v>83</v>
      </c>
      <c r="AW129" s="13" t="s">
        <v>35</v>
      </c>
      <c r="AX129" s="13" t="s">
        <v>73</v>
      </c>
      <c r="AY129" s="154" t="s">
        <v>123</v>
      </c>
    </row>
    <row r="130" spans="2:65" s="14" customFormat="1">
      <c r="B130" s="163"/>
      <c r="D130" s="147" t="s">
        <v>139</v>
      </c>
      <c r="E130" s="164" t="s">
        <v>3</v>
      </c>
      <c r="F130" s="165" t="s">
        <v>347</v>
      </c>
      <c r="H130" s="166">
        <v>2793.4</v>
      </c>
      <c r="I130" s="167"/>
      <c r="L130" s="163"/>
      <c r="M130" s="168"/>
      <c r="T130" s="169"/>
      <c r="AT130" s="164" t="s">
        <v>139</v>
      </c>
      <c r="AU130" s="164" t="s">
        <v>83</v>
      </c>
      <c r="AV130" s="14" t="s">
        <v>155</v>
      </c>
      <c r="AW130" s="14" t="s">
        <v>35</v>
      </c>
      <c r="AX130" s="14" t="s">
        <v>81</v>
      </c>
      <c r="AY130" s="164" t="s">
        <v>123</v>
      </c>
    </row>
    <row r="131" spans="2:65" s="1" customFormat="1" ht="24.2" customHeight="1">
      <c r="B131" s="128"/>
      <c r="C131" s="129" t="s">
        <v>214</v>
      </c>
      <c r="D131" s="129" t="s">
        <v>126</v>
      </c>
      <c r="E131" s="130" t="s">
        <v>348</v>
      </c>
      <c r="F131" s="131" t="s">
        <v>349</v>
      </c>
      <c r="G131" s="132" t="s">
        <v>322</v>
      </c>
      <c r="H131" s="133">
        <v>797.3</v>
      </c>
      <c r="I131" s="134"/>
      <c r="J131" s="135">
        <f>ROUND(I131*H131,2)</f>
        <v>0</v>
      </c>
      <c r="K131" s="131" t="s">
        <v>130</v>
      </c>
      <c r="L131" s="33"/>
      <c r="M131" s="136" t="s">
        <v>3</v>
      </c>
      <c r="N131" s="137" t="s">
        <v>44</v>
      </c>
      <c r="P131" s="138">
        <f>O131*H131</f>
        <v>0</v>
      </c>
      <c r="Q131" s="138">
        <v>0</v>
      </c>
      <c r="R131" s="138">
        <f>Q131*H131</f>
        <v>0</v>
      </c>
      <c r="S131" s="138">
        <v>0</v>
      </c>
      <c r="T131" s="139">
        <f>S131*H131</f>
        <v>0</v>
      </c>
      <c r="AR131" s="140" t="s">
        <v>155</v>
      </c>
      <c r="AT131" s="140" t="s">
        <v>126</v>
      </c>
      <c r="AU131" s="140" t="s">
        <v>83</v>
      </c>
      <c r="AY131" s="18" t="s">
        <v>123</v>
      </c>
      <c r="BE131" s="141">
        <f>IF(N131="základní",J131,0)</f>
        <v>0</v>
      </c>
      <c r="BF131" s="141">
        <f>IF(N131="snížená",J131,0)</f>
        <v>0</v>
      </c>
      <c r="BG131" s="141">
        <f>IF(N131="zákl. přenesená",J131,0)</f>
        <v>0</v>
      </c>
      <c r="BH131" s="141">
        <f>IF(N131="sníž. přenesená",J131,0)</f>
        <v>0</v>
      </c>
      <c r="BI131" s="141">
        <f>IF(N131="nulová",J131,0)</f>
        <v>0</v>
      </c>
      <c r="BJ131" s="18" t="s">
        <v>81</v>
      </c>
      <c r="BK131" s="141">
        <f>ROUND(I131*H131,2)</f>
        <v>0</v>
      </c>
      <c r="BL131" s="18" t="s">
        <v>155</v>
      </c>
      <c r="BM131" s="140" t="s">
        <v>350</v>
      </c>
    </row>
    <row r="132" spans="2:65" s="1" customFormat="1">
      <c r="B132" s="33"/>
      <c r="D132" s="142" t="s">
        <v>133</v>
      </c>
      <c r="F132" s="143" t="s">
        <v>351</v>
      </c>
      <c r="I132" s="144"/>
      <c r="L132" s="33"/>
      <c r="M132" s="145"/>
      <c r="T132" s="54"/>
      <c r="AT132" s="18" t="s">
        <v>133</v>
      </c>
      <c r="AU132" s="18" t="s">
        <v>83</v>
      </c>
    </row>
    <row r="133" spans="2:65" s="13" customFormat="1">
      <c r="B133" s="153"/>
      <c r="D133" s="147" t="s">
        <v>139</v>
      </c>
      <c r="E133" s="154" t="s">
        <v>3</v>
      </c>
      <c r="F133" s="155" t="s">
        <v>352</v>
      </c>
      <c r="H133" s="156">
        <v>404</v>
      </c>
      <c r="I133" s="157"/>
      <c r="L133" s="153"/>
      <c r="M133" s="158"/>
      <c r="T133" s="159"/>
      <c r="AT133" s="154" t="s">
        <v>139</v>
      </c>
      <c r="AU133" s="154" t="s">
        <v>83</v>
      </c>
      <c r="AV133" s="13" t="s">
        <v>83</v>
      </c>
      <c r="AW133" s="13" t="s">
        <v>35</v>
      </c>
      <c r="AX133" s="13" t="s">
        <v>73</v>
      </c>
      <c r="AY133" s="154" t="s">
        <v>123</v>
      </c>
    </row>
    <row r="134" spans="2:65" s="13" customFormat="1">
      <c r="B134" s="153"/>
      <c r="D134" s="147" t="s">
        <v>139</v>
      </c>
      <c r="E134" s="154" t="s">
        <v>3</v>
      </c>
      <c r="F134" s="155" t="s">
        <v>353</v>
      </c>
      <c r="H134" s="156">
        <v>39</v>
      </c>
      <c r="I134" s="157"/>
      <c r="L134" s="153"/>
      <c r="M134" s="158"/>
      <c r="T134" s="159"/>
      <c r="AT134" s="154" t="s">
        <v>139</v>
      </c>
      <c r="AU134" s="154" t="s">
        <v>83</v>
      </c>
      <c r="AV134" s="13" t="s">
        <v>83</v>
      </c>
      <c r="AW134" s="13" t="s">
        <v>35</v>
      </c>
      <c r="AX134" s="13" t="s">
        <v>73</v>
      </c>
      <c r="AY134" s="154" t="s">
        <v>123</v>
      </c>
    </row>
    <row r="135" spans="2:65" s="13" customFormat="1">
      <c r="B135" s="153"/>
      <c r="D135" s="147" t="s">
        <v>139</v>
      </c>
      <c r="E135" s="154" t="s">
        <v>3</v>
      </c>
      <c r="F135" s="155" t="s">
        <v>354</v>
      </c>
      <c r="H135" s="156">
        <v>354.3</v>
      </c>
      <c r="I135" s="157"/>
      <c r="L135" s="153"/>
      <c r="M135" s="158"/>
      <c r="T135" s="159"/>
      <c r="AT135" s="154" t="s">
        <v>139</v>
      </c>
      <c r="AU135" s="154" t="s">
        <v>83</v>
      </c>
      <c r="AV135" s="13" t="s">
        <v>83</v>
      </c>
      <c r="AW135" s="13" t="s">
        <v>35</v>
      </c>
      <c r="AX135" s="13" t="s">
        <v>73</v>
      </c>
      <c r="AY135" s="154" t="s">
        <v>123</v>
      </c>
    </row>
    <row r="136" spans="2:65" s="14" customFormat="1">
      <c r="B136" s="163"/>
      <c r="D136" s="147" t="s">
        <v>139</v>
      </c>
      <c r="E136" s="164" t="s">
        <v>3</v>
      </c>
      <c r="F136" s="165" t="s">
        <v>347</v>
      </c>
      <c r="H136" s="166">
        <v>797.3</v>
      </c>
      <c r="I136" s="167"/>
      <c r="L136" s="163"/>
      <c r="M136" s="168"/>
      <c r="T136" s="169"/>
      <c r="AT136" s="164" t="s">
        <v>139</v>
      </c>
      <c r="AU136" s="164" t="s">
        <v>83</v>
      </c>
      <c r="AV136" s="14" t="s">
        <v>155</v>
      </c>
      <c r="AW136" s="14" t="s">
        <v>35</v>
      </c>
      <c r="AX136" s="14" t="s">
        <v>81</v>
      </c>
      <c r="AY136" s="164" t="s">
        <v>123</v>
      </c>
    </row>
    <row r="137" spans="2:65" s="1" customFormat="1" ht="24.2" customHeight="1">
      <c r="B137" s="128"/>
      <c r="C137" s="129" t="s">
        <v>221</v>
      </c>
      <c r="D137" s="129" t="s">
        <v>126</v>
      </c>
      <c r="E137" s="130" t="s">
        <v>355</v>
      </c>
      <c r="F137" s="131" t="s">
        <v>356</v>
      </c>
      <c r="G137" s="132" t="s">
        <v>322</v>
      </c>
      <c r="H137" s="133">
        <v>39</v>
      </c>
      <c r="I137" s="134"/>
      <c r="J137" s="135">
        <f>ROUND(I137*H137,2)</f>
        <v>0</v>
      </c>
      <c r="K137" s="131" t="s">
        <v>130</v>
      </c>
      <c r="L137" s="33"/>
      <c r="M137" s="136" t="s">
        <v>3</v>
      </c>
      <c r="N137" s="137" t="s">
        <v>44</v>
      </c>
      <c r="P137" s="138">
        <f>O137*H137</f>
        <v>0</v>
      </c>
      <c r="Q137" s="138">
        <v>0</v>
      </c>
      <c r="R137" s="138">
        <f>Q137*H137</f>
        <v>0</v>
      </c>
      <c r="S137" s="138">
        <v>0</v>
      </c>
      <c r="T137" s="139">
        <f>S137*H137</f>
        <v>0</v>
      </c>
      <c r="AR137" s="140" t="s">
        <v>155</v>
      </c>
      <c r="AT137" s="140" t="s">
        <v>126</v>
      </c>
      <c r="AU137" s="140" t="s">
        <v>83</v>
      </c>
      <c r="AY137" s="18" t="s">
        <v>123</v>
      </c>
      <c r="BE137" s="141">
        <f>IF(N137="základní",J137,0)</f>
        <v>0</v>
      </c>
      <c r="BF137" s="141">
        <f>IF(N137="snížená",J137,0)</f>
        <v>0</v>
      </c>
      <c r="BG137" s="141">
        <f>IF(N137="zákl. přenesená",J137,0)</f>
        <v>0</v>
      </c>
      <c r="BH137" s="141">
        <f>IF(N137="sníž. přenesená",J137,0)</f>
        <v>0</v>
      </c>
      <c r="BI137" s="141">
        <f>IF(N137="nulová",J137,0)</f>
        <v>0</v>
      </c>
      <c r="BJ137" s="18" t="s">
        <v>81</v>
      </c>
      <c r="BK137" s="141">
        <f>ROUND(I137*H137,2)</f>
        <v>0</v>
      </c>
      <c r="BL137" s="18" t="s">
        <v>155</v>
      </c>
      <c r="BM137" s="140" t="s">
        <v>357</v>
      </c>
    </row>
    <row r="138" spans="2:65" s="1" customFormat="1">
      <c r="B138" s="33"/>
      <c r="D138" s="142" t="s">
        <v>133</v>
      </c>
      <c r="F138" s="143" t="s">
        <v>358</v>
      </c>
      <c r="I138" s="144"/>
      <c r="L138" s="33"/>
      <c r="M138" s="145"/>
      <c r="T138" s="54"/>
      <c r="AT138" s="18" t="s">
        <v>133</v>
      </c>
      <c r="AU138" s="18" t="s">
        <v>83</v>
      </c>
    </row>
    <row r="139" spans="2:65" s="13" customFormat="1">
      <c r="B139" s="153"/>
      <c r="D139" s="147" t="s">
        <v>139</v>
      </c>
      <c r="E139" s="154" t="s">
        <v>3</v>
      </c>
      <c r="F139" s="155" t="s">
        <v>359</v>
      </c>
      <c r="H139" s="156">
        <v>39</v>
      </c>
      <c r="I139" s="157"/>
      <c r="L139" s="153"/>
      <c r="M139" s="158"/>
      <c r="T139" s="159"/>
      <c r="AT139" s="154" t="s">
        <v>139</v>
      </c>
      <c r="AU139" s="154" t="s">
        <v>83</v>
      </c>
      <c r="AV139" s="13" t="s">
        <v>83</v>
      </c>
      <c r="AW139" s="13" t="s">
        <v>35</v>
      </c>
      <c r="AX139" s="13" t="s">
        <v>81</v>
      </c>
      <c r="AY139" s="154" t="s">
        <v>123</v>
      </c>
    </row>
    <row r="140" spans="2:65" s="1" customFormat="1" ht="33" customHeight="1">
      <c r="B140" s="128"/>
      <c r="C140" s="129" t="s">
        <v>227</v>
      </c>
      <c r="D140" s="129" t="s">
        <v>126</v>
      </c>
      <c r="E140" s="130" t="s">
        <v>360</v>
      </c>
      <c r="F140" s="131" t="s">
        <v>361</v>
      </c>
      <c r="G140" s="132" t="s">
        <v>322</v>
      </c>
      <c r="H140" s="133">
        <v>396</v>
      </c>
      <c r="I140" s="134"/>
      <c r="J140" s="135">
        <f>ROUND(I140*H140,2)</f>
        <v>0</v>
      </c>
      <c r="K140" s="131" t="s">
        <v>3</v>
      </c>
      <c r="L140" s="33"/>
      <c r="M140" s="136" t="s">
        <v>3</v>
      </c>
      <c r="N140" s="137" t="s">
        <v>44</v>
      </c>
      <c r="P140" s="138">
        <f>O140*H140</f>
        <v>0</v>
      </c>
      <c r="Q140" s="138">
        <v>0</v>
      </c>
      <c r="R140" s="138">
        <f>Q140*H140</f>
        <v>0</v>
      </c>
      <c r="S140" s="138">
        <v>0</v>
      </c>
      <c r="T140" s="139">
        <f>S140*H140</f>
        <v>0</v>
      </c>
      <c r="AR140" s="140" t="s">
        <v>155</v>
      </c>
      <c r="AT140" s="140" t="s">
        <v>126</v>
      </c>
      <c r="AU140" s="140" t="s">
        <v>83</v>
      </c>
      <c r="AY140" s="18" t="s">
        <v>123</v>
      </c>
      <c r="BE140" s="141">
        <f>IF(N140="základní",J140,0)</f>
        <v>0</v>
      </c>
      <c r="BF140" s="141">
        <f>IF(N140="snížená",J140,0)</f>
        <v>0</v>
      </c>
      <c r="BG140" s="141">
        <f>IF(N140="zákl. přenesená",J140,0)</f>
        <v>0</v>
      </c>
      <c r="BH140" s="141">
        <f>IF(N140="sníž. přenesená",J140,0)</f>
        <v>0</v>
      </c>
      <c r="BI140" s="141">
        <f>IF(N140="nulová",J140,0)</f>
        <v>0</v>
      </c>
      <c r="BJ140" s="18" t="s">
        <v>81</v>
      </c>
      <c r="BK140" s="141">
        <f>ROUND(I140*H140,2)</f>
        <v>0</v>
      </c>
      <c r="BL140" s="18" t="s">
        <v>155</v>
      </c>
      <c r="BM140" s="140" t="s">
        <v>362</v>
      </c>
    </row>
    <row r="141" spans="2:65" s="13" customFormat="1">
      <c r="B141" s="153"/>
      <c r="D141" s="147" t="s">
        <v>139</v>
      </c>
      <c r="E141" s="154" t="s">
        <v>3</v>
      </c>
      <c r="F141" s="155" t="s">
        <v>363</v>
      </c>
      <c r="H141" s="156">
        <v>396</v>
      </c>
      <c r="I141" s="157"/>
      <c r="L141" s="153"/>
      <c r="M141" s="158"/>
      <c r="T141" s="159"/>
      <c r="AT141" s="154" t="s">
        <v>139</v>
      </c>
      <c r="AU141" s="154" t="s">
        <v>83</v>
      </c>
      <c r="AV141" s="13" t="s">
        <v>83</v>
      </c>
      <c r="AW141" s="13" t="s">
        <v>35</v>
      </c>
      <c r="AX141" s="13" t="s">
        <v>81</v>
      </c>
      <c r="AY141" s="154" t="s">
        <v>123</v>
      </c>
    </row>
    <row r="142" spans="2:65" s="1" customFormat="1" ht="24.2" customHeight="1">
      <c r="B142" s="128"/>
      <c r="C142" s="129" t="s">
        <v>233</v>
      </c>
      <c r="D142" s="129" t="s">
        <v>126</v>
      </c>
      <c r="E142" s="130" t="s">
        <v>364</v>
      </c>
      <c r="F142" s="131" t="s">
        <v>365</v>
      </c>
      <c r="G142" s="132" t="s">
        <v>322</v>
      </c>
      <c r="H142" s="133">
        <v>38.536999999999999</v>
      </c>
      <c r="I142" s="134"/>
      <c r="J142" s="135">
        <f>ROUND(I142*H142,2)</f>
        <v>0</v>
      </c>
      <c r="K142" s="131" t="s">
        <v>130</v>
      </c>
      <c r="L142" s="33"/>
      <c r="M142" s="136" t="s">
        <v>3</v>
      </c>
      <c r="N142" s="137" t="s">
        <v>44</v>
      </c>
      <c r="P142" s="138">
        <f>O142*H142</f>
        <v>0</v>
      </c>
      <c r="Q142" s="138">
        <v>0</v>
      </c>
      <c r="R142" s="138">
        <f>Q142*H142</f>
        <v>0</v>
      </c>
      <c r="S142" s="138">
        <v>0</v>
      </c>
      <c r="T142" s="139">
        <f>S142*H142</f>
        <v>0</v>
      </c>
      <c r="AR142" s="140" t="s">
        <v>155</v>
      </c>
      <c r="AT142" s="140" t="s">
        <v>126</v>
      </c>
      <c r="AU142" s="140" t="s">
        <v>83</v>
      </c>
      <c r="AY142" s="18" t="s">
        <v>123</v>
      </c>
      <c r="BE142" s="141">
        <f>IF(N142="základní",J142,0)</f>
        <v>0</v>
      </c>
      <c r="BF142" s="141">
        <f>IF(N142="snížená",J142,0)</f>
        <v>0</v>
      </c>
      <c r="BG142" s="141">
        <f>IF(N142="zákl. přenesená",J142,0)</f>
        <v>0</v>
      </c>
      <c r="BH142" s="141">
        <f>IF(N142="sníž. přenesená",J142,0)</f>
        <v>0</v>
      </c>
      <c r="BI142" s="141">
        <f>IF(N142="nulová",J142,0)</f>
        <v>0</v>
      </c>
      <c r="BJ142" s="18" t="s">
        <v>81</v>
      </c>
      <c r="BK142" s="141">
        <f>ROUND(I142*H142,2)</f>
        <v>0</v>
      </c>
      <c r="BL142" s="18" t="s">
        <v>155</v>
      </c>
      <c r="BM142" s="140" t="s">
        <v>366</v>
      </c>
    </row>
    <row r="143" spans="2:65" s="1" customFormat="1">
      <c r="B143" s="33"/>
      <c r="D143" s="142" t="s">
        <v>133</v>
      </c>
      <c r="F143" s="143" t="s">
        <v>367</v>
      </c>
      <c r="I143" s="144"/>
      <c r="L143" s="33"/>
      <c r="M143" s="145"/>
      <c r="T143" s="54"/>
      <c r="AT143" s="18" t="s">
        <v>133</v>
      </c>
      <c r="AU143" s="18" t="s">
        <v>83</v>
      </c>
    </row>
    <row r="144" spans="2:65" s="12" customFormat="1">
      <c r="B144" s="146"/>
      <c r="D144" s="147" t="s">
        <v>139</v>
      </c>
      <c r="E144" s="148" t="s">
        <v>3</v>
      </c>
      <c r="F144" s="149" t="s">
        <v>368</v>
      </c>
      <c r="H144" s="148" t="s">
        <v>3</v>
      </c>
      <c r="I144" s="150"/>
      <c r="L144" s="146"/>
      <c r="M144" s="151"/>
      <c r="T144" s="152"/>
      <c r="AT144" s="148" t="s">
        <v>139</v>
      </c>
      <c r="AU144" s="148" t="s">
        <v>83</v>
      </c>
      <c r="AV144" s="12" t="s">
        <v>81</v>
      </c>
      <c r="AW144" s="12" t="s">
        <v>35</v>
      </c>
      <c r="AX144" s="12" t="s">
        <v>73</v>
      </c>
      <c r="AY144" s="148" t="s">
        <v>123</v>
      </c>
    </row>
    <row r="145" spans="2:65" s="13" customFormat="1">
      <c r="B145" s="153"/>
      <c r="D145" s="147" t="s">
        <v>139</v>
      </c>
      <c r="E145" s="154" t="s">
        <v>3</v>
      </c>
      <c r="F145" s="155" t="s">
        <v>369</v>
      </c>
      <c r="H145" s="156">
        <v>38.536999999999999</v>
      </c>
      <c r="I145" s="157"/>
      <c r="L145" s="153"/>
      <c r="M145" s="158"/>
      <c r="T145" s="159"/>
      <c r="AT145" s="154" t="s">
        <v>139</v>
      </c>
      <c r="AU145" s="154" t="s">
        <v>83</v>
      </c>
      <c r="AV145" s="13" t="s">
        <v>83</v>
      </c>
      <c r="AW145" s="13" t="s">
        <v>35</v>
      </c>
      <c r="AX145" s="13" t="s">
        <v>81</v>
      </c>
      <c r="AY145" s="154" t="s">
        <v>123</v>
      </c>
    </row>
    <row r="146" spans="2:65" s="1" customFormat="1" ht="16.5" customHeight="1">
      <c r="B146" s="128"/>
      <c r="C146" s="170" t="s">
        <v>242</v>
      </c>
      <c r="D146" s="170" t="s">
        <v>370</v>
      </c>
      <c r="E146" s="171" t="s">
        <v>371</v>
      </c>
      <c r="F146" s="172" t="s">
        <v>372</v>
      </c>
      <c r="G146" s="173" t="s">
        <v>373</v>
      </c>
      <c r="H146" s="174">
        <v>88.635000000000005</v>
      </c>
      <c r="I146" s="175"/>
      <c r="J146" s="176">
        <f>ROUND(I146*H146,2)</f>
        <v>0</v>
      </c>
      <c r="K146" s="172" t="s">
        <v>130</v>
      </c>
      <c r="L146" s="177"/>
      <c r="M146" s="178" t="s">
        <v>3</v>
      </c>
      <c r="N146" s="179" t="s">
        <v>44</v>
      </c>
      <c r="P146" s="138">
        <f>O146*H146</f>
        <v>0</v>
      </c>
      <c r="Q146" s="138">
        <v>1</v>
      </c>
      <c r="R146" s="138">
        <f>Q146*H146</f>
        <v>88.635000000000005</v>
      </c>
      <c r="S146" s="138">
        <v>0</v>
      </c>
      <c r="T146" s="139">
        <f>S146*H146</f>
        <v>0</v>
      </c>
      <c r="AR146" s="140" t="s">
        <v>178</v>
      </c>
      <c r="AT146" s="140" t="s">
        <v>370</v>
      </c>
      <c r="AU146" s="140" t="s">
        <v>83</v>
      </c>
      <c r="AY146" s="18" t="s">
        <v>123</v>
      </c>
      <c r="BE146" s="141">
        <f>IF(N146="základní",J146,0)</f>
        <v>0</v>
      </c>
      <c r="BF146" s="141">
        <f>IF(N146="snížená",J146,0)</f>
        <v>0</v>
      </c>
      <c r="BG146" s="141">
        <f>IF(N146="zákl. přenesená",J146,0)</f>
        <v>0</v>
      </c>
      <c r="BH146" s="141">
        <f>IF(N146="sníž. přenesená",J146,0)</f>
        <v>0</v>
      </c>
      <c r="BI146" s="141">
        <f>IF(N146="nulová",J146,0)</f>
        <v>0</v>
      </c>
      <c r="BJ146" s="18" t="s">
        <v>81</v>
      </c>
      <c r="BK146" s="141">
        <f>ROUND(I146*H146,2)</f>
        <v>0</v>
      </c>
      <c r="BL146" s="18" t="s">
        <v>155</v>
      </c>
      <c r="BM146" s="140" t="s">
        <v>374</v>
      </c>
    </row>
    <row r="147" spans="2:65" s="1" customFormat="1" ht="37.9" customHeight="1">
      <c r="B147" s="128"/>
      <c r="C147" s="129" t="s">
        <v>247</v>
      </c>
      <c r="D147" s="129" t="s">
        <v>126</v>
      </c>
      <c r="E147" s="130" t="s">
        <v>375</v>
      </c>
      <c r="F147" s="131" t="s">
        <v>376</v>
      </c>
      <c r="G147" s="132" t="s">
        <v>322</v>
      </c>
      <c r="H147" s="133">
        <v>6.0060000000000002</v>
      </c>
      <c r="I147" s="134"/>
      <c r="J147" s="135">
        <f>ROUND(I147*H147,2)</f>
        <v>0</v>
      </c>
      <c r="K147" s="131" t="s">
        <v>151</v>
      </c>
      <c r="L147" s="33"/>
      <c r="M147" s="136" t="s">
        <v>3</v>
      </c>
      <c r="N147" s="137" t="s">
        <v>44</v>
      </c>
      <c r="P147" s="138">
        <f>O147*H147</f>
        <v>0</v>
      </c>
      <c r="Q147" s="138">
        <v>0</v>
      </c>
      <c r="R147" s="138">
        <f>Q147*H147</f>
        <v>0</v>
      </c>
      <c r="S147" s="138">
        <v>0</v>
      </c>
      <c r="T147" s="139">
        <f>S147*H147</f>
        <v>0</v>
      </c>
      <c r="AR147" s="140" t="s">
        <v>155</v>
      </c>
      <c r="AT147" s="140" t="s">
        <v>126</v>
      </c>
      <c r="AU147" s="140" t="s">
        <v>83</v>
      </c>
      <c r="AY147" s="18" t="s">
        <v>123</v>
      </c>
      <c r="BE147" s="141">
        <f>IF(N147="základní",J147,0)</f>
        <v>0</v>
      </c>
      <c r="BF147" s="141">
        <f>IF(N147="snížená",J147,0)</f>
        <v>0</v>
      </c>
      <c r="BG147" s="141">
        <f>IF(N147="zákl. přenesená",J147,0)</f>
        <v>0</v>
      </c>
      <c r="BH147" s="141">
        <f>IF(N147="sníž. přenesená",J147,0)</f>
        <v>0</v>
      </c>
      <c r="BI147" s="141">
        <f>IF(N147="nulová",J147,0)</f>
        <v>0</v>
      </c>
      <c r="BJ147" s="18" t="s">
        <v>81</v>
      </c>
      <c r="BK147" s="141">
        <f>ROUND(I147*H147,2)</f>
        <v>0</v>
      </c>
      <c r="BL147" s="18" t="s">
        <v>155</v>
      </c>
      <c r="BM147" s="140" t="s">
        <v>377</v>
      </c>
    </row>
    <row r="148" spans="2:65" s="1" customFormat="1">
      <c r="B148" s="33"/>
      <c r="D148" s="142" t="s">
        <v>133</v>
      </c>
      <c r="F148" s="143" t="s">
        <v>378</v>
      </c>
      <c r="I148" s="144"/>
      <c r="L148" s="33"/>
      <c r="M148" s="145"/>
      <c r="T148" s="54"/>
      <c r="AT148" s="18" t="s">
        <v>133</v>
      </c>
      <c r="AU148" s="18" t="s">
        <v>83</v>
      </c>
    </row>
    <row r="149" spans="2:65" s="13" customFormat="1">
      <c r="B149" s="153"/>
      <c r="D149" s="147" t="s">
        <v>139</v>
      </c>
      <c r="E149" s="154" t="s">
        <v>3</v>
      </c>
      <c r="F149" s="155" t="s">
        <v>379</v>
      </c>
      <c r="H149" s="156">
        <v>6.0060000000000002</v>
      </c>
      <c r="I149" s="157"/>
      <c r="L149" s="153"/>
      <c r="M149" s="158"/>
      <c r="T149" s="159"/>
      <c r="AT149" s="154" t="s">
        <v>139</v>
      </c>
      <c r="AU149" s="154" t="s">
        <v>83</v>
      </c>
      <c r="AV149" s="13" t="s">
        <v>83</v>
      </c>
      <c r="AW149" s="13" t="s">
        <v>35</v>
      </c>
      <c r="AX149" s="13" t="s">
        <v>81</v>
      </c>
      <c r="AY149" s="154" t="s">
        <v>123</v>
      </c>
    </row>
    <row r="150" spans="2:65" s="1" customFormat="1" ht="16.5" customHeight="1">
      <c r="B150" s="128"/>
      <c r="C150" s="170" t="s">
        <v>252</v>
      </c>
      <c r="D150" s="170" t="s">
        <v>370</v>
      </c>
      <c r="E150" s="171" t="s">
        <v>380</v>
      </c>
      <c r="F150" s="172" t="s">
        <v>381</v>
      </c>
      <c r="G150" s="173" t="s">
        <v>373</v>
      </c>
      <c r="H150" s="174">
        <v>12.012</v>
      </c>
      <c r="I150" s="175"/>
      <c r="J150" s="176">
        <f>ROUND(I150*H150,2)</f>
        <v>0</v>
      </c>
      <c r="K150" s="172" t="s">
        <v>130</v>
      </c>
      <c r="L150" s="177"/>
      <c r="M150" s="178" t="s">
        <v>3</v>
      </c>
      <c r="N150" s="179" t="s">
        <v>44</v>
      </c>
      <c r="P150" s="138">
        <f>O150*H150</f>
        <v>0</v>
      </c>
      <c r="Q150" s="138">
        <v>1</v>
      </c>
      <c r="R150" s="138">
        <f>Q150*H150</f>
        <v>12.012</v>
      </c>
      <c r="S150" s="138">
        <v>0</v>
      </c>
      <c r="T150" s="139">
        <f>S150*H150</f>
        <v>0</v>
      </c>
      <c r="AR150" s="140" t="s">
        <v>178</v>
      </c>
      <c r="AT150" s="140" t="s">
        <v>370</v>
      </c>
      <c r="AU150" s="140" t="s">
        <v>83</v>
      </c>
      <c r="AY150" s="18" t="s">
        <v>123</v>
      </c>
      <c r="BE150" s="141">
        <f>IF(N150="základní",J150,0)</f>
        <v>0</v>
      </c>
      <c r="BF150" s="141">
        <f>IF(N150="snížená",J150,0)</f>
        <v>0</v>
      </c>
      <c r="BG150" s="141">
        <f>IF(N150="zákl. přenesená",J150,0)</f>
        <v>0</v>
      </c>
      <c r="BH150" s="141">
        <f>IF(N150="sníž. přenesená",J150,0)</f>
        <v>0</v>
      </c>
      <c r="BI150" s="141">
        <f>IF(N150="nulová",J150,0)</f>
        <v>0</v>
      </c>
      <c r="BJ150" s="18" t="s">
        <v>81</v>
      </c>
      <c r="BK150" s="141">
        <f>ROUND(I150*H150,2)</f>
        <v>0</v>
      </c>
      <c r="BL150" s="18" t="s">
        <v>155</v>
      </c>
      <c r="BM150" s="140" t="s">
        <v>382</v>
      </c>
    </row>
    <row r="151" spans="2:65" s="13" customFormat="1">
      <c r="B151" s="153"/>
      <c r="D151" s="147" t="s">
        <v>139</v>
      </c>
      <c r="F151" s="155" t="s">
        <v>383</v>
      </c>
      <c r="H151" s="156">
        <v>12.012</v>
      </c>
      <c r="I151" s="157"/>
      <c r="L151" s="153"/>
      <c r="M151" s="158"/>
      <c r="T151" s="159"/>
      <c r="AT151" s="154" t="s">
        <v>139</v>
      </c>
      <c r="AU151" s="154" t="s">
        <v>83</v>
      </c>
      <c r="AV151" s="13" t="s">
        <v>83</v>
      </c>
      <c r="AW151" s="13" t="s">
        <v>4</v>
      </c>
      <c r="AX151" s="13" t="s">
        <v>81</v>
      </c>
      <c r="AY151" s="154" t="s">
        <v>123</v>
      </c>
    </row>
    <row r="152" spans="2:65" s="1" customFormat="1" ht="24.2" customHeight="1">
      <c r="B152" s="128"/>
      <c r="C152" s="129" t="s">
        <v>261</v>
      </c>
      <c r="D152" s="129" t="s">
        <v>126</v>
      </c>
      <c r="E152" s="130" t="s">
        <v>384</v>
      </c>
      <c r="F152" s="131" t="s">
        <v>385</v>
      </c>
      <c r="G152" s="132" t="s">
        <v>285</v>
      </c>
      <c r="H152" s="133">
        <v>5994</v>
      </c>
      <c r="I152" s="134"/>
      <c r="J152" s="135">
        <f>ROUND(I152*H152,2)</f>
        <v>0</v>
      </c>
      <c r="K152" s="131" t="s">
        <v>130</v>
      </c>
      <c r="L152" s="33"/>
      <c r="M152" s="136" t="s">
        <v>3</v>
      </c>
      <c r="N152" s="137" t="s">
        <v>44</v>
      </c>
      <c r="P152" s="138">
        <f>O152*H152</f>
        <v>0</v>
      </c>
      <c r="Q152" s="138">
        <v>0</v>
      </c>
      <c r="R152" s="138">
        <f>Q152*H152</f>
        <v>0</v>
      </c>
      <c r="S152" s="138">
        <v>0</v>
      </c>
      <c r="T152" s="139">
        <f>S152*H152</f>
        <v>0</v>
      </c>
      <c r="AR152" s="140" t="s">
        <v>155</v>
      </c>
      <c r="AT152" s="140" t="s">
        <v>126</v>
      </c>
      <c r="AU152" s="140" t="s">
        <v>83</v>
      </c>
      <c r="AY152" s="18" t="s">
        <v>123</v>
      </c>
      <c r="BE152" s="141">
        <f>IF(N152="základní",J152,0)</f>
        <v>0</v>
      </c>
      <c r="BF152" s="141">
        <f>IF(N152="snížená",J152,0)</f>
        <v>0</v>
      </c>
      <c r="BG152" s="141">
        <f>IF(N152="zákl. přenesená",J152,0)</f>
        <v>0</v>
      </c>
      <c r="BH152" s="141">
        <f>IF(N152="sníž. přenesená",J152,0)</f>
        <v>0</v>
      </c>
      <c r="BI152" s="141">
        <f>IF(N152="nulová",J152,0)</f>
        <v>0</v>
      </c>
      <c r="BJ152" s="18" t="s">
        <v>81</v>
      </c>
      <c r="BK152" s="141">
        <f>ROUND(I152*H152,2)</f>
        <v>0</v>
      </c>
      <c r="BL152" s="18" t="s">
        <v>155</v>
      </c>
      <c r="BM152" s="140" t="s">
        <v>386</v>
      </c>
    </row>
    <row r="153" spans="2:65" s="1" customFormat="1">
      <c r="B153" s="33"/>
      <c r="D153" s="142" t="s">
        <v>133</v>
      </c>
      <c r="F153" s="143" t="s">
        <v>387</v>
      </c>
      <c r="I153" s="144"/>
      <c r="L153" s="33"/>
      <c r="M153" s="145"/>
      <c r="T153" s="54"/>
      <c r="AT153" s="18" t="s">
        <v>133</v>
      </c>
      <c r="AU153" s="18" t="s">
        <v>83</v>
      </c>
    </row>
    <row r="154" spans="2:65" s="13" customFormat="1">
      <c r="B154" s="153"/>
      <c r="D154" s="147" t="s">
        <v>139</v>
      </c>
      <c r="E154" s="154" t="s">
        <v>3</v>
      </c>
      <c r="F154" s="155" t="s">
        <v>388</v>
      </c>
      <c r="H154" s="156">
        <v>5994</v>
      </c>
      <c r="I154" s="157"/>
      <c r="L154" s="153"/>
      <c r="M154" s="158"/>
      <c r="T154" s="159"/>
      <c r="AT154" s="154" t="s">
        <v>139</v>
      </c>
      <c r="AU154" s="154" t="s">
        <v>83</v>
      </c>
      <c r="AV154" s="13" t="s">
        <v>83</v>
      </c>
      <c r="AW154" s="13" t="s">
        <v>35</v>
      </c>
      <c r="AX154" s="13" t="s">
        <v>81</v>
      </c>
      <c r="AY154" s="154" t="s">
        <v>123</v>
      </c>
    </row>
    <row r="155" spans="2:65" s="1" customFormat="1" ht="24.2" customHeight="1">
      <c r="B155" s="128"/>
      <c r="C155" s="129" t="s">
        <v>8</v>
      </c>
      <c r="D155" s="129" t="s">
        <v>126</v>
      </c>
      <c r="E155" s="130" t="s">
        <v>384</v>
      </c>
      <c r="F155" s="131" t="s">
        <v>385</v>
      </c>
      <c r="G155" s="132" t="s">
        <v>285</v>
      </c>
      <c r="H155" s="133">
        <v>2362</v>
      </c>
      <c r="I155" s="134"/>
      <c r="J155" s="135">
        <f>ROUND(I155*H155,2)</f>
        <v>0</v>
      </c>
      <c r="K155" s="131" t="s">
        <v>130</v>
      </c>
      <c r="L155" s="33"/>
      <c r="M155" s="136" t="s">
        <v>3</v>
      </c>
      <c r="N155" s="137" t="s">
        <v>44</v>
      </c>
      <c r="P155" s="138">
        <f>O155*H155</f>
        <v>0</v>
      </c>
      <c r="Q155" s="138">
        <v>0</v>
      </c>
      <c r="R155" s="138">
        <f>Q155*H155</f>
        <v>0</v>
      </c>
      <c r="S155" s="138">
        <v>0</v>
      </c>
      <c r="T155" s="139">
        <f>S155*H155</f>
        <v>0</v>
      </c>
      <c r="AR155" s="140" t="s">
        <v>155</v>
      </c>
      <c r="AT155" s="140" t="s">
        <v>126</v>
      </c>
      <c r="AU155" s="140" t="s">
        <v>83</v>
      </c>
      <c r="AY155" s="18" t="s">
        <v>123</v>
      </c>
      <c r="BE155" s="141">
        <f>IF(N155="základní",J155,0)</f>
        <v>0</v>
      </c>
      <c r="BF155" s="141">
        <f>IF(N155="snížená",J155,0)</f>
        <v>0</v>
      </c>
      <c r="BG155" s="141">
        <f>IF(N155="zákl. přenesená",J155,0)</f>
        <v>0</v>
      </c>
      <c r="BH155" s="141">
        <f>IF(N155="sníž. přenesená",J155,0)</f>
        <v>0</v>
      </c>
      <c r="BI155" s="141">
        <f>IF(N155="nulová",J155,0)</f>
        <v>0</v>
      </c>
      <c r="BJ155" s="18" t="s">
        <v>81</v>
      </c>
      <c r="BK155" s="141">
        <f>ROUND(I155*H155,2)</f>
        <v>0</v>
      </c>
      <c r="BL155" s="18" t="s">
        <v>155</v>
      </c>
      <c r="BM155" s="140" t="s">
        <v>389</v>
      </c>
    </row>
    <row r="156" spans="2:65" s="1" customFormat="1">
      <c r="B156" s="33"/>
      <c r="D156" s="142" t="s">
        <v>133</v>
      </c>
      <c r="F156" s="143" t="s">
        <v>387</v>
      </c>
      <c r="I156" s="144"/>
      <c r="L156" s="33"/>
      <c r="M156" s="145"/>
      <c r="T156" s="54"/>
      <c r="AT156" s="18" t="s">
        <v>133</v>
      </c>
      <c r="AU156" s="18" t="s">
        <v>83</v>
      </c>
    </row>
    <row r="157" spans="2:65" s="13" customFormat="1">
      <c r="B157" s="153"/>
      <c r="D157" s="147" t="s">
        <v>139</v>
      </c>
      <c r="E157" s="154" t="s">
        <v>3</v>
      </c>
      <c r="F157" s="155" t="s">
        <v>390</v>
      </c>
      <c r="H157" s="156">
        <v>2362</v>
      </c>
      <c r="I157" s="157"/>
      <c r="L157" s="153"/>
      <c r="M157" s="158"/>
      <c r="T157" s="159"/>
      <c r="AT157" s="154" t="s">
        <v>139</v>
      </c>
      <c r="AU157" s="154" t="s">
        <v>83</v>
      </c>
      <c r="AV157" s="13" t="s">
        <v>83</v>
      </c>
      <c r="AW157" s="13" t="s">
        <v>35</v>
      </c>
      <c r="AX157" s="13" t="s">
        <v>81</v>
      </c>
      <c r="AY157" s="154" t="s">
        <v>123</v>
      </c>
    </row>
    <row r="158" spans="2:65" s="1" customFormat="1" ht="24.2" customHeight="1">
      <c r="B158" s="128"/>
      <c r="C158" s="129" t="s">
        <v>391</v>
      </c>
      <c r="D158" s="129" t="s">
        <v>126</v>
      </c>
      <c r="E158" s="130" t="s">
        <v>392</v>
      </c>
      <c r="F158" s="131" t="s">
        <v>393</v>
      </c>
      <c r="G158" s="132" t="s">
        <v>285</v>
      </c>
      <c r="H158" s="133">
        <v>2362</v>
      </c>
      <c r="I158" s="134"/>
      <c r="J158" s="135">
        <f>ROUND(I158*H158,2)</f>
        <v>0</v>
      </c>
      <c r="K158" s="131" t="s">
        <v>130</v>
      </c>
      <c r="L158" s="33"/>
      <c r="M158" s="136" t="s">
        <v>3</v>
      </c>
      <c r="N158" s="137" t="s">
        <v>44</v>
      </c>
      <c r="P158" s="138">
        <f>O158*H158</f>
        <v>0</v>
      </c>
      <c r="Q158" s="138">
        <v>0</v>
      </c>
      <c r="R158" s="138">
        <f>Q158*H158</f>
        <v>0</v>
      </c>
      <c r="S158" s="138">
        <v>0</v>
      </c>
      <c r="T158" s="139">
        <f>S158*H158</f>
        <v>0</v>
      </c>
      <c r="AR158" s="140" t="s">
        <v>155</v>
      </c>
      <c r="AT158" s="140" t="s">
        <v>126</v>
      </c>
      <c r="AU158" s="140" t="s">
        <v>83</v>
      </c>
      <c r="AY158" s="18" t="s">
        <v>123</v>
      </c>
      <c r="BE158" s="141">
        <f>IF(N158="základní",J158,0)</f>
        <v>0</v>
      </c>
      <c r="BF158" s="141">
        <f>IF(N158="snížená",J158,0)</f>
        <v>0</v>
      </c>
      <c r="BG158" s="141">
        <f>IF(N158="zákl. přenesená",J158,0)</f>
        <v>0</v>
      </c>
      <c r="BH158" s="141">
        <f>IF(N158="sníž. přenesená",J158,0)</f>
        <v>0</v>
      </c>
      <c r="BI158" s="141">
        <f>IF(N158="nulová",J158,0)</f>
        <v>0</v>
      </c>
      <c r="BJ158" s="18" t="s">
        <v>81</v>
      </c>
      <c r="BK158" s="141">
        <f>ROUND(I158*H158,2)</f>
        <v>0</v>
      </c>
      <c r="BL158" s="18" t="s">
        <v>155</v>
      </c>
      <c r="BM158" s="140" t="s">
        <v>394</v>
      </c>
    </row>
    <row r="159" spans="2:65" s="1" customFormat="1">
      <c r="B159" s="33"/>
      <c r="D159" s="142" t="s">
        <v>133</v>
      </c>
      <c r="F159" s="143" t="s">
        <v>395</v>
      </c>
      <c r="I159" s="144"/>
      <c r="L159" s="33"/>
      <c r="M159" s="145"/>
      <c r="T159" s="54"/>
      <c r="AT159" s="18" t="s">
        <v>133</v>
      </c>
      <c r="AU159" s="18" t="s">
        <v>83</v>
      </c>
    </row>
    <row r="160" spans="2:65" s="1" customFormat="1" ht="16.5" customHeight="1">
      <c r="B160" s="128"/>
      <c r="C160" s="170" t="s">
        <v>396</v>
      </c>
      <c r="D160" s="170" t="s">
        <v>370</v>
      </c>
      <c r="E160" s="171" t="s">
        <v>397</v>
      </c>
      <c r="F160" s="172" t="s">
        <v>398</v>
      </c>
      <c r="G160" s="173" t="s">
        <v>399</v>
      </c>
      <c r="H160" s="174">
        <v>47.24</v>
      </c>
      <c r="I160" s="175"/>
      <c r="J160" s="176">
        <f>ROUND(I160*H160,2)</f>
        <v>0</v>
      </c>
      <c r="K160" s="172" t="s">
        <v>130</v>
      </c>
      <c r="L160" s="177"/>
      <c r="M160" s="178" t="s">
        <v>3</v>
      </c>
      <c r="N160" s="179" t="s">
        <v>44</v>
      </c>
      <c r="P160" s="138">
        <f>O160*H160</f>
        <v>0</v>
      </c>
      <c r="Q160" s="138">
        <v>1E-3</v>
      </c>
      <c r="R160" s="138">
        <f>Q160*H160</f>
        <v>4.7240000000000004E-2</v>
      </c>
      <c r="S160" s="138">
        <v>0</v>
      </c>
      <c r="T160" s="139">
        <f>S160*H160</f>
        <v>0</v>
      </c>
      <c r="AR160" s="140" t="s">
        <v>178</v>
      </c>
      <c r="AT160" s="140" t="s">
        <v>370</v>
      </c>
      <c r="AU160" s="140" t="s">
        <v>83</v>
      </c>
      <c r="AY160" s="18" t="s">
        <v>123</v>
      </c>
      <c r="BE160" s="141">
        <f>IF(N160="základní",J160,0)</f>
        <v>0</v>
      </c>
      <c r="BF160" s="141">
        <f>IF(N160="snížená",J160,0)</f>
        <v>0</v>
      </c>
      <c r="BG160" s="141">
        <f>IF(N160="zákl. přenesená",J160,0)</f>
        <v>0</v>
      </c>
      <c r="BH160" s="141">
        <f>IF(N160="sníž. přenesená",J160,0)</f>
        <v>0</v>
      </c>
      <c r="BI160" s="141">
        <f>IF(N160="nulová",J160,0)</f>
        <v>0</v>
      </c>
      <c r="BJ160" s="18" t="s">
        <v>81</v>
      </c>
      <c r="BK160" s="141">
        <f>ROUND(I160*H160,2)</f>
        <v>0</v>
      </c>
      <c r="BL160" s="18" t="s">
        <v>155</v>
      </c>
      <c r="BM160" s="140" t="s">
        <v>400</v>
      </c>
    </row>
    <row r="161" spans="2:65" s="13" customFormat="1">
      <c r="B161" s="153"/>
      <c r="D161" s="147" t="s">
        <v>139</v>
      </c>
      <c r="F161" s="155" t="s">
        <v>401</v>
      </c>
      <c r="H161" s="156">
        <v>47.24</v>
      </c>
      <c r="I161" s="157"/>
      <c r="L161" s="153"/>
      <c r="M161" s="158"/>
      <c r="T161" s="159"/>
      <c r="AT161" s="154" t="s">
        <v>139</v>
      </c>
      <c r="AU161" s="154" t="s">
        <v>83</v>
      </c>
      <c r="AV161" s="13" t="s">
        <v>83</v>
      </c>
      <c r="AW161" s="13" t="s">
        <v>4</v>
      </c>
      <c r="AX161" s="13" t="s">
        <v>81</v>
      </c>
      <c r="AY161" s="154" t="s">
        <v>123</v>
      </c>
    </row>
    <row r="162" spans="2:65" s="1" customFormat="1" ht="21.75" customHeight="1">
      <c r="B162" s="128"/>
      <c r="C162" s="129" t="s">
        <v>402</v>
      </c>
      <c r="D162" s="129" t="s">
        <v>126</v>
      </c>
      <c r="E162" s="130" t="s">
        <v>403</v>
      </c>
      <c r="F162" s="131" t="s">
        <v>404</v>
      </c>
      <c r="G162" s="132" t="s">
        <v>285</v>
      </c>
      <c r="H162" s="133">
        <v>2362</v>
      </c>
      <c r="I162" s="134"/>
      <c r="J162" s="135">
        <f>ROUND(I162*H162,2)</f>
        <v>0</v>
      </c>
      <c r="K162" s="131" t="s">
        <v>130</v>
      </c>
      <c r="L162" s="33"/>
      <c r="M162" s="136" t="s">
        <v>3</v>
      </c>
      <c r="N162" s="137" t="s">
        <v>44</v>
      </c>
      <c r="P162" s="138">
        <f>O162*H162</f>
        <v>0</v>
      </c>
      <c r="Q162" s="138">
        <v>0</v>
      </c>
      <c r="R162" s="138">
        <f>Q162*H162</f>
        <v>0</v>
      </c>
      <c r="S162" s="138">
        <v>0</v>
      </c>
      <c r="T162" s="139">
        <f>S162*H162</f>
        <v>0</v>
      </c>
      <c r="AR162" s="140" t="s">
        <v>155</v>
      </c>
      <c r="AT162" s="140" t="s">
        <v>126</v>
      </c>
      <c r="AU162" s="140" t="s">
        <v>83</v>
      </c>
      <c r="AY162" s="18" t="s">
        <v>123</v>
      </c>
      <c r="BE162" s="141">
        <f>IF(N162="základní",J162,0)</f>
        <v>0</v>
      </c>
      <c r="BF162" s="141">
        <f>IF(N162="snížená",J162,0)</f>
        <v>0</v>
      </c>
      <c r="BG162" s="141">
        <f>IF(N162="zákl. přenesená",J162,0)</f>
        <v>0</v>
      </c>
      <c r="BH162" s="141">
        <f>IF(N162="sníž. přenesená",J162,0)</f>
        <v>0</v>
      </c>
      <c r="BI162" s="141">
        <f>IF(N162="nulová",J162,0)</f>
        <v>0</v>
      </c>
      <c r="BJ162" s="18" t="s">
        <v>81</v>
      </c>
      <c r="BK162" s="141">
        <f>ROUND(I162*H162,2)</f>
        <v>0</v>
      </c>
      <c r="BL162" s="18" t="s">
        <v>155</v>
      </c>
      <c r="BM162" s="140" t="s">
        <v>405</v>
      </c>
    </row>
    <row r="163" spans="2:65" s="1" customFormat="1">
      <c r="B163" s="33"/>
      <c r="D163" s="142" t="s">
        <v>133</v>
      </c>
      <c r="F163" s="143" t="s">
        <v>406</v>
      </c>
      <c r="I163" s="144"/>
      <c r="L163" s="33"/>
      <c r="M163" s="145"/>
      <c r="T163" s="54"/>
      <c r="AT163" s="18" t="s">
        <v>133</v>
      </c>
      <c r="AU163" s="18" t="s">
        <v>83</v>
      </c>
    </row>
    <row r="164" spans="2:65" s="1" customFormat="1" ht="21.75" customHeight="1">
      <c r="B164" s="128"/>
      <c r="C164" s="129" t="s">
        <v>407</v>
      </c>
      <c r="D164" s="129" t="s">
        <v>126</v>
      </c>
      <c r="E164" s="130" t="s">
        <v>408</v>
      </c>
      <c r="F164" s="131" t="s">
        <v>409</v>
      </c>
      <c r="G164" s="132" t="s">
        <v>285</v>
      </c>
      <c r="H164" s="133">
        <v>4518</v>
      </c>
      <c r="I164" s="134"/>
      <c r="J164" s="135">
        <f>ROUND(I164*H164,2)</f>
        <v>0</v>
      </c>
      <c r="K164" s="131" t="s">
        <v>130</v>
      </c>
      <c r="L164" s="33"/>
      <c r="M164" s="136" t="s">
        <v>3</v>
      </c>
      <c r="N164" s="137" t="s">
        <v>44</v>
      </c>
      <c r="P164" s="138">
        <f>O164*H164</f>
        <v>0</v>
      </c>
      <c r="Q164" s="138">
        <v>0</v>
      </c>
      <c r="R164" s="138">
        <f>Q164*H164</f>
        <v>0</v>
      </c>
      <c r="S164" s="138">
        <v>0</v>
      </c>
      <c r="T164" s="139">
        <f>S164*H164</f>
        <v>0</v>
      </c>
      <c r="AR164" s="140" t="s">
        <v>155</v>
      </c>
      <c r="AT164" s="140" t="s">
        <v>126</v>
      </c>
      <c r="AU164" s="140" t="s">
        <v>83</v>
      </c>
      <c r="AY164" s="18" t="s">
        <v>123</v>
      </c>
      <c r="BE164" s="141">
        <f>IF(N164="základní",J164,0)</f>
        <v>0</v>
      </c>
      <c r="BF164" s="141">
        <f>IF(N164="snížená",J164,0)</f>
        <v>0</v>
      </c>
      <c r="BG164" s="141">
        <f>IF(N164="zákl. přenesená",J164,0)</f>
        <v>0</v>
      </c>
      <c r="BH164" s="141">
        <f>IF(N164="sníž. přenesená",J164,0)</f>
        <v>0</v>
      </c>
      <c r="BI164" s="141">
        <f>IF(N164="nulová",J164,0)</f>
        <v>0</v>
      </c>
      <c r="BJ164" s="18" t="s">
        <v>81</v>
      </c>
      <c r="BK164" s="141">
        <f>ROUND(I164*H164,2)</f>
        <v>0</v>
      </c>
      <c r="BL164" s="18" t="s">
        <v>155</v>
      </c>
      <c r="BM164" s="140" t="s">
        <v>410</v>
      </c>
    </row>
    <row r="165" spans="2:65" s="1" customFormat="1">
      <c r="B165" s="33"/>
      <c r="D165" s="142" t="s">
        <v>133</v>
      </c>
      <c r="F165" s="143" t="s">
        <v>411</v>
      </c>
      <c r="I165" s="144"/>
      <c r="L165" s="33"/>
      <c r="M165" s="145"/>
      <c r="T165" s="54"/>
      <c r="AT165" s="18" t="s">
        <v>133</v>
      </c>
      <c r="AU165" s="18" t="s">
        <v>83</v>
      </c>
    </row>
    <row r="166" spans="2:65" s="1" customFormat="1" ht="16.5" customHeight="1">
      <c r="B166" s="128"/>
      <c r="C166" s="129" t="s">
        <v>412</v>
      </c>
      <c r="D166" s="129" t="s">
        <v>126</v>
      </c>
      <c r="E166" s="130" t="s">
        <v>413</v>
      </c>
      <c r="F166" s="131" t="s">
        <v>414</v>
      </c>
      <c r="G166" s="132" t="s">
        <v>322</v>
      </c>
      <c r="H166" s="133">
        <v>106.29</v>
      </c>
      <c r="I166" s="134"/>
      <c r="J166" s="135">
        <f>ROUND(I166*H166,2)</f>
        <v>0</v>
      </c>
      <c r="K166" s="131" t="s">
        <v>130</v>
      </c>
      <c r="L166" s="33"/>
      <c r="M166" s="136" t="s">
        <v>3</v>
      </c>
      <c r="N166" s="137" t="s">
        <v>44</v>
      </c>
      <c r="P166" s="138">
        <f>O166*H166</f>
        <v>0</v>
      </c>
      <c r="Q166" s="138">
        <v>0</v>
      </c>
      <c r="R166" s="138">
        <f>Q166*H166</f>
        <v>0</v>
      </c>
      <c r="S166" s="138">
        <v>0</v>
      </c>
      <c r="T166" s="139">
        <f>S166*H166</f>
        <v>0</v>
      </c>
      <c r="AR166" s="140" t="s">
        <v>155</v>
      </c>
      <c r="AT166" s="140" t="s">
        <v>126</v>
      </c>
      <c r="AU166" s="140" t="s">
        <v>83</v>
      </c>
      <c r="AY166" s="18" t="s">
        <v>123</v>
      </c>
      <c r="BE166" s="141">
        <f>IF(N166="základní",J166,0)</f>
        <v>0</v>
      </c>
      <c r="BF166" s="141">
        <f>IF(N166="snížená",J166,0)</f>
        <v>0</v>
      </c>
      <c r="BG166" s="141">
        <f>IF(N166="zákl. přenesená",J166,0)</f>
        <v>0</v>
      </c>
      <c r="BH166" s="141">
        <f>IF(N166="sníž. přenesená",J166,0)</f>
        <v>0</v>
      </c>
      <c r="BI166" s="141">
        <f>IF(N166="nulová",J166,0)</f>
        <v>0</v>
      </c>
      <c r="BJ166" s="18" t="s">
        <v>81</v>
      </c>
      <c r="BK166" s="141">
        <f>ROUND(I166*H166,2)</f>
        <v>0</v>
      </c>
      <c r="BL166" s="18" t="s">
        <v>155</v>
      </c>
      <c r="BM166" s="140" t="s">
        <v>415</v>
      </c>
    </row>
    <row r="167" spans="2:65" s="1" customFormat="1">
      <c r="B167" s="33"/>
      <c r="D167" s="142" t="s">
        <v>133</v>
      </c>
      <c r="F167" s="143" t="s">
        <v>416</v>
      </c>
      <c r="I167" s="144"/>
      <c r="L167" s="33"/>
      <c r="M167" s="145"/>
      <c r="T167" s="54"/>
      <c r="AT167" s="18" t="s">
        <v>133</v>
      </c>
      <c r="AU167" s="18" t="s">
        <v>83</v>
      </c>
    </row>
    <row r="168" spans="2:65" s="13" customFormat="1">
      <c r="B168" s="153"/>
      <c r="D168" s="147" t="s">
        <v>139</v>
      </c>
      <c r="E168" s="154" t="s">
        <v>3</v>
      </c>
      <c r="F168" s="155" t="s">
        <v>417</v>
      </c>
      <c r="H168" s="156">
        <v>106.29</v>
      </c>
      <c r="I168" s="157"/>
      <c r="L168" s="153"/>
      <c r="M168" s="158"/>
      <c r="T168" s="159"/>
      <c r="AT168" s="154" t="s">
        <v>139</v>
      </c>
      <c r="AU168" s="154" t="s">
        <v>83</v>
      </c>
      <c r="AV168" s="13" t="s">
        <v>83</v>
      </c>
      <c r="AW168" s="13" t="s">
        <v>35</v>
      </c>
      <c r="AX168" s="13" t="s">
        <v>81</v>
      </c>
      <c r="AY168" s="154" t="s">
        <v>123</v>
      </c>
    </row>
    <row r="169" spans="2:65" s="1" customFormat="1" ht="16.5" customHeight="1">
      <c r="B169" s="128"/>
      <c r="C169" s="129" t="s">
        <v>418</v>
      </c>
      <c r="D169" s="129" t="s">
        <v>126</v>
      </c>
      <c r="E169" s="130" t="s">
        <v>419</v>
      </c>
      <c r="F169" s="131" t="s">
        <v>420</v>
      </c>
      <c r="G169" s="132" t="s">
        <v>322</v>
      </c>
      <c r="H169" s="133">
        <v>106.29</v>
      </c>
      <c r="I169" s="134"/>
      <c r="J169" s="135">
        <f>ROUND(I169*H169,2)</f>
        <v>0</v>
      </c>
      <c r="K169" s="131" t="s">
        <v>130</v>
      </c>
      <c r="L169" s="33"/>
      <c r="M169" s="136" t="s">
        <v>3</v>
      </c>
      <c r="N169" s="137" t="s">
        <v>44</v>
      </c>
      <c r="P169" s="138">
        <f>O169*H169</f>
        <v>0</v>
      </c>
      <c r="Q169" s="138">
        <v>0</v>
      </c>
      <c r="R169" s="138">
        <f>Q169*H169</f>
        <v>0</v>
      </c>
      <c r="S169" s="138">
        <v>0</v>
      </c>
      <c r="T169" s="139">
        <f>S169*H169</f>
        <v>0</v>
      </c>
      <c r="AR169" s="140" t="s">
        <v>155</v>
      </c>
      <c r="AT169" s="140" t="s">
        <v>126</v>
      </c>
      <c r="AU169" s="140" t="s">
        <v>83</v>
      </c>
      <c r="AY169" s="18" t="s">
        <v>123</v>
      </c>
      <c r="BE169" s="141">
        <f>IF(N169="základní",J169,0)</f>
        <v>0</v>
      </c>
      <c r="BF169" s="141">
        <f>IF(N169="snížená",J169,0)</f>
        <v>0</v>
      </c>
      <c r="BG169" s="141">
        <f>IF(N169="zákl. přenesená",J169,0)</f>
        <v>0</v>
      </c>
      <c r="BH169" s="141">
        <f>IF(N169="sníž. přenesená",J169,0)</f>
        <v>0</v>
      </c>
      <c r="BI169" s="141">
        <f>IF(N169="nulová",J169,0)</f>
        <v>0</v>
      </c>
      <c r="BJ169" s="18" t="s">
        <v>81</v>
      </c>
      <c r="BK169" s="141">
        <f>ROUND(I169*H169,2)</f>
        <v>0</v>
      </c>
      <c r="BL169" s="18" t="s">
        <v>155</v>
      </c>
      <c r="BM169" s="140" t="s">
        <v>421</v>
      </c>
    </row>
    <row r="170" spans="2:65" s="1" customFormat="1">
      <c r="B170" s="33"/>
      <c r="D170" s="142" t="s">
        <v>133</v>
      </c>
      <c r="F170" s="143" t="s">
        <v>422</v>
      </c>
      <c r="I170" s="144"/>
      <c r="L170" s="33"/>
      <c r="M170" s="145"/>
      <c r="T170" s="54"/>
      <c r="AT170" s="18" t="s">
        <v>133</v>
      </c>
      <c r="AU170" s="18" t="s">
        <v>83</v>
      </c>
    </row>
    <row r="171" spans="2:65" s="13" customFormat="1">
      <c r="B171" s="153"/>
      <c r="D171" s="147" t="s">
        <v>139</v>
      </c>
      <c r="E171" s="154" t="s">
        <v>3</v>
      </c>
      <c r="F171" s="155" t="s">
        <v>423</v>
      </c>
      <c r="H171" s="156">
        <v>106.29</v>
      </c>
      <c r="I171" s="157"/>
      <c r="L171" s="153"/>
      <c r="M171" s="158"/>
      <c r="T171" s="159"/>
      <c r="AT171" s="154" t="s">
        <v>139</v>
      </c>
      <c r="AU171" s="154" t="s">
        <v>83</v>
      </c>
      <c r="AV171" s="13" t="s">
        <v>83</v>
      </c>
      <c r="AW171" s="13" t="s">
        <v>35</v>
      </c>
      <c r="AX171" s="13" t="s">
        <v>81</v>
      </c>
      <c r="AY171" s="154" t="s">
        <v>123</v>
      </c>
    </row>
    <row r="172" spans="2:65" s="11" customFormat="1" ht="22.9" customHeight="1">
      <c r="B172" s="116"/>
      <c r="D172" s="117" t="s">
        <v>72</v>
      </c>
      <c r="E172" s="126" t="s">
        <v>83</v>
      </c>
      <c r="F172" s="126" t="s">
        <v>424</v>
      </c>
      <c r="I172" s="119"/>
      <c r="J172" s="127">
        <f>BK172</f>
        <v>0</v>
      </c>
      <c r="L172" s="116"/>
      <c r="M172" s="121"/>
      <c r="P172" s="122">
        <f>SUM(P173:P181)</f>
        <v>0</v>
      </c>
      <c r="R172" s="122">
        <f>SUM(R173:R181)</f>
        <v>356.45562999999993</v>
      </c>
      <c r="T172" s="123">
        <f>SUM(T173:T181)</f>
        <v>0</v>
      </c>
      <c r="AR172" s="117" t="s">
        <v>81</v>
      </c>
      <c r="AT172" s="124" t="s">
        <v>72</v>
      </c>
      <c r="AU172" s="124" t="s">
        <v>81</v>
      </c>
      <c r="AY172" s="117" t="s">
        <v>123</v>
      </c>
      <c r="BK172" s="125">
        <f>SUM(BK173:BK181)</f>
        <v>0</v>
      </c>
    </row>
    <row r="173" spans="2:65" s="1" customFormat="1" ht="16.5" customHeight="1">
      <c r="B173" s="128"/>
      <c r="C173" s="129" t="s">
        <v>425</v>
      </c>
      <c r="D173" s="129" t="s">
        <v>126</v>
      </c>
      <c r="E173" s="130" t="s">
        <v>426</v>
      </c>
      <c r="F173" s="131" t="s">
        <v>427</v>
      </c>
      <c r="G173" s="132" t="s">
        <v>322</v>
      </c>
      <c r="H173" s="133">
        <v>209.25</v>
      </c>
      <c r="I173" s="134"/>
      <c r="J173" s="135">
        <f>ROUND(I173*H173,2)</f>
        <v>0</v>
      </c>
      <c r="K173" s="131" t="s">
        <v>130</v>
      </c>
      <c r="L173" s="33"/>
      <c r="M173" s="136" t="s">
        <v>3</v>
      </c>
      <c r="N173" s="137" t="s">
        <v>44</v>
      </c>
      <c r="P173" s="138">
        <f>O173*H173</f>
        <v>0</v>
      </c>
      <c r="Q173" s="138">
        <v>1.63</v>
      </c>
      <c r="R173" s="138">
        <f>Q173*H173</f>
        <v>341.07749999999999</v>
      </c>
      <c r="S173" s="138">
        <v>0</v>
      </c>
      <c r="T173" s="139">
        <f>S173*H173</f>
        <v>0</v>
      </c>
      <c r="AR173" s="140" t="s">
        <v>155</v>
      </c>
      <c r="AT173" s="140" t="s">
        <v>126</v>
      </c>
      <c r="AU173" s="140" t="s">
        <v>83</v>
      </c>
      <c r="AY173" s="18" t="s">
        <v>123</v>
      </c>
      <c r="BE173" s="141">
        <f>IF(N173="základní",J173,0)</f>
        <v>0</v>
      </c>
      <c r="BF173" s="141">
        <f>IF(N173="snížená",J173,0)</f>
        <v>0</v>
      </c>
      <c r="BG173" s="141">
        <f>IF(N173="zákl. přenesená",J173,0)</f>
        <v>0</v>
      </c>
      <c r="BH173" s="141">
        <f>IF(N173="sníž. přenesená",J173,0)</f>
        <v>0</v>
      </c>
      <c r="BI173" s="141">
        <f>IF(N173="nulová",J173,0)</f>
        <v>0</v>
      </c>
      <c r="BJ173" s="18" t="s">
        <v>81</v>
      </c>
      <c r="BK173" s="141">
        <f>ROUND(I173*H173,2)</f>
        <v>0</v>
      </c>
      <c r="BL173" s="18" t="s">
        <v>155</v>
      </c>
      <c r="BM173" s="140" t="s">
        <v>428</v>
      </c>
    </row>
    <row r="174" spans="2:65" s="1" customFormat="1">
      <c r="B174" s="33"/>
      <c r="D174" s="142" t="s">
        <v>133</v>
      </c>
      <c r="F174" s="143" t="s">
        <v>429</v>
      </c>
      <c r="I174" s="144"/>
      <c r="L174" s="33"/>
      <c r="M174" s="145"/>
      <c r="T174" s="54"/>
      <c r="AT174" s="18" t="s">
        <v>133</v>
      </c>
      <c r="AU174" s="18" t="s">
        <v>83</v>
      </c>
    </row>
    <row r="175" spans="2:65" s="13" customFormat="1">
      <c r="B175" s="153"/>
      <c r="D175" s="147" t="s">
        <v>139</v>
      </c>
      <c r="E175" s="154" t="s">
        <v>3</v>
      </c>
      <c r="F175" s="155" t="s">
        <v>430</v>
      </c>
      <c r="H175" s="156">
        <v>209.25</v>
      </c>
      <c r="I175" s="157"/>
      <c r="L175" s="153"/>
      <c r="M175" s="158"/>
      <c r="T175" s="159"/>
      <c r="AT175" s="154" t="s">
        <v>139</v>
      </c>
      <c r="AU175" s="154" t="s">
        <v>83</v>
      </c>
      <c r="AV175" s="13" t="s">
        <v>83</v>
      </c>
      <c r="AW175" s="13" t="s">
        <v>35</v>
      </c>
      <c r="AX175" s="13" t="s">
        <v>81</v>
      </c>
      <c r="AY175" s="154" t="s">
        <v>123</v>
      </c>
    </row>
    <row r="176" spans="2:65" s="1" customFormat="1" ht="16.5" customHeight="1">
      <c r="B176" s="128"/>
      <c r="C176" s="129" t="s">
        <v>431</v>
      </c>
      <c r="D176" s="129" t="s">
        <v>126</v>
      </c>
      <c r="E176" s="130" t="s">
        <v>432</v>
      </c>
      <c r="F176" s="131" t="s">
        <v>433</v>
      </c>
      <c r="G176" s="132" t="s">
        <v>311</v>
      </c>
      <c r="H176" s="133">
        <v>837</v>
      </c>
      <c r="I176" s="134"/>
      <c r="J176" s="135">
        <f>ROUND(I176*H176,2)</f>
        <v>0</v>
      </c>
      <c r="K176" s="131" t="s">
        <v>151</v>
      </c>
      <c r="L176" s="33"/>
      <c r="M176" s="136" t="s">
        <v>3</v>
      </c>
      <c r="N176" s="137" t="s">
        <v>44</v>
      </c>
      <c r="P176" s="138">
        <f>O176*H176</f>
        <v>0</v>
      </c>
      <c r="Q176" s="138">
        <v>4.8999999999999998E-4</v>
      </c>
      <c r="R176" s="138">
        <f>Q176*H176</f>
        <v>0.41012999999999999</v>
      </c>
      <c r="S176" s="138">
        <v>0</v>
      </c>
      <c r="T176" s="139">
        <f>S176*H176</f>
        <v>0</v>
      </c>
      <c r="AR176" s="140" t="s">
        <v>155</v>
      </c>
      <c r="AT176" s="140" t="s">
        <v>126</v>
      </c>
      <c r="AU176" s="140" t="s">
        <v>83</v>
      </c>
      <c r="AY176" s="18" t="s">
        <v>123</v>
      </c>
      <c r="BE176" s="141">
        <f>IF(N176="základní",J176,0)</f>
        <v>0</v>
      </c>
      <c r="BF176" s="141">
        <f>IF(N176="snížená",J176,0)</f>
        <v>0</v>
      </c>
      <c r="BG176" s="141">
        <f>IF(N176="zákl. přenesená",J176,0)</f>
        <v>0</v>
      </c>
      <c r="BH176" s="141">
        <f>IF(N176="sníž. přenesená",J176,0)</f>
        <v>0</v>
      </c>
      <c r="BI176" s="141">
        <f>IF(N176="nulová",J176,0)</f>
        <v>0</v>
      </c>
      <c r="BJ176" s="18" t="s">
        <v>81</v>
      </c>
      <c r="BK176" s="141">
        <f>ROUND(I176*H176,2)</f>
        <v>0</v>
      </c>
      <c r="BL176" s="18" t="s">
        <v>155</v>
      </c>
      <c r="BM176" s="140" t="s">
        <v>434</v>
      </c>
    </row>
    <row r="177" spans="2:65" s="1" customFormat="1">
      <c r="B177" s="33"/>
      <c r="D177" s="142" t="s">
        <v>133</v>
      </c>
      <c r="F177" s="143" t="s">
        <v>435</v>
      </c>
      <c r="I177" s="144"/>
      <c r="L177" s="33"/>
      <c r="M177" s="145"/>
      <c r="T177" s="54"/>
      <c r="AT177" s="18" t="s">
        <v>133</v>
      </c>
      <c r="AU177" s="18" t="s">
        <v>83</v>
      </c>
    </row>
    <row r="178" spans="2:65" s="1" customFormat="1" ht="16.5" customHeight="1">
      <c r="B178" s="128"/>
      <c r="C178" s="129" t="s">
        <v>436</v>
      </c>
      <c r="D178" s="129" t="s">
        <v>126</v>
      </c>
      <c r="E178" s="130" t="s">
        <v>437</v>
      </c>
      <c r="F178" s="131" t="s">
        <v>438</v>
      </c>
      <c r="G178" s="132" t="s">
        <v>285</v>
      </c>
      <c r="H178" s="133">
        <v>24</v>
      </c>
      <c r="I178" s="134"/>
      <c r="J178" s="135">
        <f>ROUND(I178*H178,2)</f>
        <v>0</v>
      </c>
      <c r="K178" s="131" t="s">
        <v>130</v>
      </c>
      <c r="L178" s="33"/>
      <c r="M178" s="136" t="s">
        <v>3</v>
      </c>
      <c r="N178" s="137" t="s">
        <v>44</v>
      </c>
      <c r="P178" s="138">
        <f>O178*H178</f>
        <v>0</v>
      </c>
      <c r="Q178" s="138">
        <v>0.108</v>
      </c>
      <c r="R178" s="138">
        <f>Q178*H178</f>
        <v>2.5920000000000001</v>
      </c>
      <c r="S178" s="138">
        <v>0</v>
      </c>
      <c r="T178" s="139">
        <f>S178*H178</f>
        <v>0</v>
      </c>
      <c r="AR178" s="140" t="s">
        <v>155</v>
      </c>
      <c r="AT178" s="140" t="s">
        <v>126</v>
      </c>
      <c r="AU178" s="140" t="s">
        <v>83</v>
      </c>
      <c r="AY178" s="18" t="s">
        <v>123</v>
      </c>
      <c r="BE178" s="141">
        <f>IF(N178="základní",J178,0)</f>
        <v>0</v>
      </c>
      <c r="BF178" s="141">
        <f>IF(N178="snížená",J178,0)</f>
        <v>0</v>
      </c>
      <c r="BG178" s="141">
        <f>IF(N178="zákl. přenesená",J178,0)</f>
        <v>0</v>
      </c>
      <c r="BH178" s="141">
        <f>IF(N178="sníž. přenesená",J178,0)</f>
        <v>0</v>
      </c>
      <c r="BI178" s="141">
        <f>IF(N178="nulová",J178,0)</f>
        <v>0</v>
      </c>
      <c r="BJ178" s="18" t="s">
        <v>81</v>
      </c>
      <c r="BK178" s="141">
        <f>ROUND(I178*H178,2)</f>
        <v>0</v>
      </c>
      <c r="BL178" s="18" t="s">
        <v>155</v>
      </c>
      <c r="BM178" s="140" t="s">
        <v>439</v>
      </c>
    </row>
    <row r="179" spans="2:65" s="1" customFormat="1">
      <c r="B179" s="33"/>
      <c r="D179" s="142" t="s">
        <v>133</v>
      </c>
      <c r="F179" s="143" t="s">
        <v>440</v>
      </c>
      <c r="I179" s="144"/>
      <c r="L179" s="33"/>
      <c r="M179" s="145"/>
      <c r="T179" s="54"/>
      <c r="AT179" s="18" t="s">
        <v>133</v>
      </c>
      <c r="AU179" s="18" t="s">
        <v>83</v>
      </c>
    </row>
    <row r="180" spans="2:65" s="13" customFormat="1">
      <c r="B180" s="153"/>
      <c r="D180" s="147" t="s">
        <v>139</v>
      </c>
      <c r="E180" s="154" t="s">
        <v>3</v>
      </c>
      <c r="F180" s="155" t="s">
        <v>441</v>
      </c>
      <c r="H180" s="156">
        <v>24</v>
      </c>
      <c r="I180" s="157"/>
      <c r="L180" s="153"/>
      <c r="M180" s="158"/>
      <c r="T180" s="159"/>
      <c r="AT180" s="154" t="s">
        <v>139</v>
      </c>
      <c r="AU180" s="154" t="s">
        <v>83</v>
      </c>
      <c r="AV180" s="13" t="s">
        <v>83</v>
      </c>
      <c r="AW180" s="13" t="s">
        <v>35</v>
      </c>
      <c r="AX180" s="13" t="s">
        <v>81</v>
      </c>
      <c r="AY180" s="154" t="s">
        <v>123</v>
      </c>
    </row>
    <row r="181" spans="2:65" s="1" customFormat="1" ht="16.5" customHeight="1">
      <c r="B181" s="128"/>
      <c r="C181" s="170" t="s">
        <v>442</v>
      </c>
      <c r="D181" s="170" t="s">
        <v>370</v>
      </c>
      <c r="E181" s="171" t="s">
        <v>443</v>
      </c>
      <c r="F181" s="172" t="s">
        <v>444</v>
      </c>
      <c r="G181" s="173" t="s">
        <v>150</v>
      </c>
      <c r="H181" s="174">
        <v>4</v>
      </c>
      <c r="I181" s="175"/>
      <c r="J181" s="176">
        <f>ROUND(I181*H181,2)</f>
        <v>0</v>
      </c>
      <c r="K181" s="172" t="s">
        <v>130</v>
      </c>
      <c r="L181" s="177"/>
      <c r="M181" s="178" t="s">
        <v>3</v>
      </c>
      <c r="N181" s="179" t="s">
        <v>44</v>
      </c>
      <c r="P181" s="138">
        <f>O181*H181</f>
        <v>0</v>
      </c>
      <c r="Q181" s="138">
        <v>3.0939999999999999</v>
      </c>
      <c r="R181" s="138">
        <f>Q181*H181</f>
        <v>12.375999999999999</v>
      </c>
      <c r="S181" s="138">
        <v>0</v>
      </c>
      <c r="T181" s="139">
        <f>S181*H181</f>
        <v>0</v>
      </c>
      <c r="AR181" s="140" t="s">
        <v>178</v>
      </c>
      <c r="AT181" s="140" t="s">
        <v>370</v>
      </c>
      <c r="AU181" s="140" t="s">
        <v>83</v>
      </c>
      <c r="AY181" s="18" t="s">
        <v>123</v>
      </c>
      <c r="BE181" s="141">
        <f>IF(N181="základní",J181,0)</f>
        <v>0</v>
      </c>
      <c r="BF181" s="141">
        <f>IF(N181="snížená",J181,0)</f>
        <v>0</v>
      </c>
      <c r="BG181" s="141">
        <f>IF(N181="zákl. přenesená",J181,0)</f>
        <v>0</v>
      </c>
      <c r="BH181" s="141">
        <f>IF(N181="sníž. přenesená",J181,0)</f>
        <v>0</v>
      </c>
      <c r="BI181" s="141">
        <f>IF(N181="nulová",J181,0)</f>
        <v>0</v>
      </c>
      <c r="BJ181" s="18" t="s">
        <v>81</v>
      </c>
      <c r="BK181" s="141">
        <f>ROUND(I181*H181,2)</f>
        <v>0</v>
      </c>
      <c r="BL181" s="18" t="s">
        <v>155</v>
      </c>
      <c r="BM181" s="140" t="s">
        <v>445</v>
      </c>
    </row>
    <row r="182" spans="2:65" s="11" customFormat="1" ht="22.9" customHeight="1">
      <c r="B182" s="116"/>
      <c r="D182" s="117" t="s">
        <v>72</v>
      </c>
      <c r="E182" s="126" t="s">
        <v>155</v>
      </c>
      <c r="F182" s="126" t="s">
        <v>446</v>
      </c>
      <c r="I182" s="119"/>
      <c r="J182" s="127">
        <f>BK182</f>
        <v>0</v>
      </c>
      <c r="L182" s="116"/>
      <c r="M182" s="121"/>
      <c r="P182" s="122">
        <f>SUM(P183:P191)</f>
        <v>0</v>
      </c>
      <c r="R182" s="122">
        <f>SUM(R183:R191)</f>
        <v>0</v>
      </c>
      <c r="T182" s="123">
        <f>SUM(T183:T191)</f>
        <v>0</v>
      </c>
      <c r="AR182" s="117" t="s">
        <v>81</v>
      </c>
      <c r="AT182" s="124" t="s">
        <v>72</v>
      </c>
      <c r="AU182" s="124" t="s">
        <v>81</v>
      </c>
      <c r="AY182" s="117" t="s">
        <v>123</v>
      </c>
      <c r="BK182" s="125">
        <f>SUM(BK183:BK191)</f>
        <v>0</v>
      </c>
    </row>
    <row r="183" spans="2:65" s="1" customFormat="1" ht="16.5" customHeight="1">
      <c r="B183" s="128"/>
      <c r="C183" s="129" t="s">
        <v>447</v>
      </c>
      <c r="D183" s="129" t="s">
        <v>126</v>
      </c>
      <c r="E183" s="130" t="s">
        <v>448</v>
      </c>
      <c r="F183" s="131" t="s">
        <v>449</v>
      </c>
      <c r="G183" s="132" t="s">
        <v>322</v>
      </c>
      <c r="H183" s="133">
        <v>1.43</v>
      </c>
      <c r="I183" s="134"/>
      <c r="J183" s="135">
        <f>ROUND(I183*H183,2)</f>
        <v>0</v>
      </c>
      <c r="K183" s="131" t="s">
        <v>130</v>
      </c>
      <c r="L183" s="33"/>
      <c r="M183" s="136" t="s">
        <v>3</v>
      </c>
      <c r="N183" s="137" t="s">
        <v>44</v>
      </c>
      <c r="P183" s="138">
        <f>O183*H183</f>
        <v>0</v>
      </c>
      <c r="Q183" s="138">
        <v>0</v>
      </c>
      <c r="R183" s="138">
        <f>Q183*H183</f>
        <v>0</v>
      </c>
      <c r="S183" s="138">
        <v>0</v>
      </c>
      <c r="T183" s="139">
        <f>S183*H183</f>
        <v>0</v>
      </c>
      <c r="AR183" s="140" t="s">
        <v>155</v>
      </c>
      <c r="AT183" s="140" t="s">
        <v>126</v>
      </c>
      <c r="AU183" s="140" t="s">
        <v>83</v>
      </c>
      <c r="AY183" s="18" t="s">
        <v>123</v>
      </c>
      <c r="BE183" s="141">
        <f>IF(N183="základní",J183,0)</f>
        <v>0</v>
      </c>
      <c r="BF183" s="141">
        <f>IF(N183="snížená",J183,0)</f>
        <v>0</v>
      </c>
      <c r="BG183" s="141">
        <f>IF(N183="zákl. přenesená",J183,0)</f>
        <v>0</v>
      </c>
      <c r="BH183" s="141">
        <f>IF(N183="sníž. přenesená",J183,0)</f>
        <v>0</v>
      </c>
      <c r="BI183" s="141">
        <f>IF(N183="nulová",J183,0)</f>
        <v>0</v>
      </c>
      <c r="BJ183" s="18" t="s">
        <v>81</v>
      </c>
      <c r="BK183" s="141">
        <f>ROUND(I183*H183,2)</f>
        <v>0</v>
      </c>
      <c r="BL183" s="18" t="s">
        <v>155</v>
      </c>
      <c r="BM183" s="140" t="s">
        <v>450</v>
      </c>
    </row>
    <row r="184" spans="2:65" s="1" customFormat="1">
      <c r="B184" s="33"/>
      <c r="D184" s="142" t="s">
        <v>133</v>
      </c>
      <c r="F184" s="143" t="s">
        <v>451</v>
      </c>
      <c r="I184" s="144"/>
      <c r="L184" s="33"/>
      <c r="M184" s="145"/>
      <c r="T184" s="54"/>
      <c r="AT184" s="18" t="s">
        <v>133</v>
      </c>
      <c r="AU184" s="18" t="s">
        <v>83</v>
      </c>
    </row>
    <row r="185" spans="2:65" s="13" customFormat="1">
      <c r="B185" s="153"/>
      <c r="D185" s="147" t="s">
        <v>139</v>
      </c>
      <c r="E185" s="154" t="s">
        <v>3</v>
      </c>
      <c r="F185" s="155" t="s">
        <v>452</v>
      </c>
      <c r="H185" s="156">
        <v>1.43</v>
      </c>
      <c r="I185" s="157"/>
      <c r="L185" s="153"/>
      <c r="M185" s="158"/>
      <c r="T185" s="159"/>
      <c r="AT185" s="154" t="s">
        <v>139</v>
      </c>
      <c r="AU185" s="154" t="s">
        <v>83</v>
      </c>
      <c r="AV185" s="13" t="s">
        <v>83</v>
      </c>
      <c r="AW185" s="13" t="s">
        <v>35</v>
      </c>
      <c r="AX185" s="13" t="s">
        <v>81</v>
      </c>
      <c r="AY185" s="154" t="s">
        <v>123</v>
      </c>
    </row>
    <row r="186" spans="2:65" s="1" customFormat="1" ht="24.2" customHeight="1">
      <c r="B186" s="128"/>
      <c r="C186" s="129" t="s">
        <v>453</v>
      </c>
      <c r="D186" s="129" t="s">
        <v>126</v>
      </c>
      <c r="E186" s="130" t="s">
        <v>454</v>
      </c>
      <c r="F186" s="131" t="s">
        <v>455</v>
      </c>
      <c r="G186" s="132" t="s">
        <v>285</v>
      </c>
      <c r="H186" s="133">
        <v>24</v>
      </c>
      <c r="I186" s="134"/>
      <c r="J186" s="135">
        <f>ROUND(I186*H186,2)</f>
        <v>0</v>
      </c>
      <c r="K186" s="131" t="s">
        <v>130</v>
      </c>
      <c r="L186" s="33"/>
      <c r="M186" s="136" t="s">
        <v>3</v>
      </c>
      <c r="N186" s="137" t="s">
        <v>44</v>
      </c>
      <c r="P186" s="138">
        <f>O186*H186</f>
        <v>0</v>
      </c>
      <c r="Q186" s="138">
        <v>0</v>
      </c>
      <c r="R186" s="138">
        <f>Q186*H186</f>
        <v>0</v>
      </c>
      <c r="S186" s="138">
        <v>0</v>
      </c>
      <c r="T186" s="139">
        <f>S186*H186</f>
        <v>0</v>
      </c>
      <c r="AR186" s="140" t="s">
        <v>155</v>
      </c>
      <c r="AT186" s="140" t="s">
        <v>126</v>
      </c>
      <c r="AU186" s="140" t="s">
        <v>83</v>
      </c>
      <c r="AY186" s="18" t="s">
        <v>123</v>
      </c>
      <c r="BE186" s="141">
        <f>IF(N186="základní",J186,0)</f>
        <v>0</v>
      </c>
      <c r="BF186" s="141">
        <f>IF(N186="snížená",J186,0)</f>
        <v>0</v>
      </c>
      <c r="BG186" s="141">
        <f>IF(N186="zákl. přenesená",J186,0)</f>
        <v>0</v>
      </c>
      <c r="BH186" s="141">
        <f>IF(N186="sníž. přenesená",J186,0)</f>
        <v>0</v>
      </c>
      <c r="BI186" s="141">
        <f>IF(N186="nulová",J186,0)</f>
        <v>0</v>
      </c>
      <c r="BJ186" s="18" t="s">
        <v>81</v>
      </c>
      <c r="BK186" s="141">
        <f>ROUND(I186*H186,2)</f>
        <v>0</v>
      </c>
      <c r="BL186" s="18" t="s">
        <v>155</v>
      </c>
      <c r="BM186" s="140" t="s">
        <v>456</v>
      </c>
    </row>
    <row r="187" spans="2:65" s="1" customFormat="1">
      <c r="B187" s="33"/>
      <c r="D187" s="142" t="s">
        <v>133</v>
      </c>
      <c r="F187" s="143" t="s">
        <v>457</v>
      </c>
      <c r="I187" s="144"/>
      <c r="L187" s="33"/>
      <c r="M187" s="145"/>
      <c r="T187" s="54"/>
      <c r="AT187" s="18" t="s">
        <v>133</v>
      </c>
      <c r="AU187" s="18" t="s">
        <v>83</v>
      </c>
    </row>
    <row r="188" spans="2:65" s="13" customFormat="1">
      <c r="B188" s="153"/>
      <c r="D188" s="147" t="s">
        <v>139</v>
      </c>
      <c r="E188" s="154" t="s">
        <v>3</v>
      </c>
      <c r="F188" s="155" t="s">
        <v>458</v>
      </c>
      <c r="H188" s="156">
        <v>24</v>
      </c>
      <c r="I188" s="157"/>
      <c r="L188" s="153"/>
      <c r="M188" s="158"/>
      <c r="T188" s="159"/>
      <c r="AT188" s="154" t="s">
        <v>139</v>
      </c>
      <c r="AU188" s="154" t="s">
        <v>83</v>
      </c>
      <c r="AV188" s="13" t="s">
        <v>83</v>
      </c>
      <c r="AW188" s="13" t="s">
        <v>35</v>
      </c>
      <c r="AX188" s="13" t="s">
        <v>81</v>
      </c>
      <c r="AY188" s="154" t="s">
        <v>123</v>
      </c>
    </row>
    <row r="189" spans="2:65" s="1" customFormat="1" ht="24.2" customHeight="1">
      <c r="B189" s="128"/>
      <c r="C189" s="129" t="s">
        <v>459</v>
      </c>
      <c r="D189" s="129" t="s">
        <v>126</v>
      </c>
      <c r="E189" s="130" t="s">
        <v>460</v>
      </c>
      <c r="F189" s="131" t="s">
        <v>461</v>
      </c>
      <c r="G189" s="132" t="s">
        <v>322</v>
      </c>
      <c r="H189" s="133">
        <v>2</v>
      </c>
      <c r="I189" s="134"/>
      <c r="J189" s="135">
        <f>ROUND(I189*H189,2)</f>
        <v>0</v>
      </c>
      <c r="K189" s="131" t="s">
        <v>130</v>
      </c>
      <c r="L189" s="33"/>
      <c r="M189" s="136" t="s">
        <v>3</v>
      </c>
      <c r="N189" s="137" t="s">
        <v>44</v>
      </c>
      <c r="P189" s="138">
        <f>O189*H189</f>
        <v>0</v>
      </c>
      <c r="Q189" s="138">
        <v>0</v>
      </c>
      <c r="R189" s="138">
        <f>Q189*H189</f>
        <v>0</v>
      </c>
      <c r="S189" s="138">
        <v>0</v>
      </c>
      <c r="T189" s="139">
        <f>S189*H189</f>
        <v>0</v>
      </c>
      <c r="AR189" s="140" t="s">
        <v>155</v>
      </c>
      <c r="AT189" s="140" t="s">
        <v>126</v>
      </c>
      <c r="AU189" s="140" t="s">
        <v>83</v>
      </c>
      <c r="AY189" s="18" t="s">
        <v>123</v>
      </c>
      <c r="BE189" s="141">
        <f>IF(N189="základní",J189,0)</f>
        <v>0</v>
      </c>
      <c r="BF189" s="141">
        <f>IF(N189="snížená",J189,0)</f>
        <v>0</v>
      </c>
      <c r="BG189" s="141">
        <f>IF(N189="zákl. přenesená",J189,0)</f>
        <v>0</v>
      </c>
      <c r="BH189" s="141">
        <f>IF(N189="sníž. přenesená",J189,0)</f>
        <v>0</v>
      </c>
      <c r="BI189" s="141">
        <f>IF(N189="nulová",J189,0)</f>
        <v>0</v>
      </c>
      <c r="BJ189" s="18" t="s">
        <v>81</v>
      </c>
      <c r="BK189" s="141">
        <f>ROUND(I189*H189,2)</f>
        <v>0</v>
      </c>
      <c r="BL189" s="18" t="s">
        <v>155</v>
      </c>
      <c r="BM189" s="140" t="s">
        <v>462</v>
      </c>
    </row>
    <row r="190" spans="2:65" s="1" customFormat="1">
      <c r="B190" s="33"/>
      <c r="D190" s="142" t="s">
        <v>133</v>
      </c>
      <c r="F190" s="143" t="s">
        <v>463</v>
      </c>
      <c r="I190" s="144"/>
      <c r="L190" s="33"/>
      <c r="M190" s="145"/>
      <c r="T190" s="54"/>
      <c r="AT190" s="18" t="s">
        <v>133</v>
      </c>
      <c r="AU190" s="18" t="s">
        <v>83</v>
      </c>
    </row>
    <row r="191" spans="2:65" s="13" customFormat="1">
      <c r="B191" s="153"/>
      <c r="D191" s="147" t="s">
        <v>139</v>
      </c>
      <c r="E191" s="154" t="s">
        <v>3</v>
      </c>
      <c r="F191" s="155" t="s">
        <v>464</v>
      </c>
      <c r="H191" s="156">
        <v>2</v>
      </c>
      <c r="I191" s="157"/>
      <c r="L191" s="153"/>
      <c r="M191" s="158"/>
      <c r="T191" s="159"/>
      <c r="AT191" s="154" t="s">
        <v>139</v>
      </c>
      <c r="AU191" s="154" t="s">
        <v>83</v>
      </c>
      <c r="AV191" s="13" t="s">
        <v>83</v>
      </c>
      <c r="AW191" s="13" t="s">
        <v>35</v>
      </c>
      <c r="AX191" s="13" t="s">
        <v>81</v>
      </c>
      <c r="AY191" s="154" t="s">
        <v>123</v>
      </c>
    </row>
    <row r="192" spans="2:65" s="11" customFormat="1" ht="22.9" customHeight="1">
      <c r="B192" s="116"/>
      <c r="D192" s="117" t="s">
        <v>72</v>
      </c>
      <c r="E192" s="126" t="s">
        <v>122</v>
      </c>
      <c r="F192" s="126" t="s">
        <v>465</v>
      </c>
      <c r="I192" s="119"/>
      <c r="J192" s="127">
        <f>BK192</f>
        <v>0</v>
      </c>
      <c r="L192" s="116"/>
      <c r="M192" s="121"/>
      <c r="P192" s="122">
        <f>SUM(P193:P221)</f>
        <v>0</v>
      </c>
      <c r="R192" s="122">
        <f>SUM(R193:R221)</f>
        <v>315.07</v>
      </c>
      <c r="T192" s="123">
        <f>SUM(T193:T221)</f>
        <v>0</v>
      </c>
      <c r="AR192" s="117" t="s">
        <v>81</v>
      </c>
      <c r="AT192" s="124" t="s">
        <v>72</v>
      </c>
      <c r="AU192" s="124" t="s">
        <v>81</v>
      </c>
      <c r="AY192" s="117" t="s">
        <v>123</v>
      </c>
      <c r="BK192" s="125">
        <f>SUM(BK193:BK221)</f>
        <v>0</v>
      </c>
    </row>
    <row r="193" spans="2:65" s="1" customFormat="1" ht="37.9" customHeight="1">
      <c r="B193" s="128"/>
      <c r="C193" s="129" t="s">
        <v>466</v>
      </c>
      <c r="D193" s="129" t="s">
        <v>126</v>
      </c>
      <c r="E193" s="130" t="s">
        <v>467</v>
      </c>
      <c r="F193" s="131" t="s">
        <v>468</v>
      </c>
      <c r="G193" s="132" t="s">
        <v>285</v>
      </c>
      <c r="H193" s="133">
        <v>4518</v>
      </c>
      <c r="I193" s="134"/>
      <c r="J193" s="135">
        <f>ROUND(I193*H193,2)</f>
        <v>0</v>
      </c>
      <c r="K193" s="131" t="s">
        <v>130</v>
      </c>
      <c r="L193" s="33"/>
      <c r="M193" s="136" t="s">
        <v>3</v>
      </c>
      <c r="N193" s="137" t="s">
        <v>44</v>
      </c>
      <c r="P193" s="138">
        <f>O193*H193</f>
        <v>0</v>
      </c>
      <c r="Q193" s="138">
        <v>0</v>
      </c>
      <c r="R193" s="138">
        <f>Q193*H193</f>
        <v>0</v>
      </c>
      <c r="S193" s="138">
        <v>0</v>
      </c>
      <c r="T193" s="139">
        <f>S193*H193</f>
        <v>0</v>
      </c>
      <c r="AR193" s="140" t="s">
        <v>155</v>
      </c>
      <c r="AT193" s="140" t="s">
        <v>126</v>
      </c>
      <c r="AU193" s="140" t="s">
        <v>83</v>
      </c>
      <c r="AY193" s="18" t="s">
        <v>123</v>
      </c>
      <c r="BE193" s="141">
        <f>IF(N193="základní",J193,0)</f>
        <v>0</v>
      </c>
      <c r="BF193" s="141">
        <f>IF(N193="snížená",J193,0)</f>
        <v>0</v>
      </c>
      <c r="BG193" s="141">
        <f>IF(N193="zákl. přenesená",J193,0)</f>
        <v>0</v>
      </c>
      <c r="BH193" s="141">
        <f>IF(N193="sníž. přenesená",J193,0)</f>
        <v>0</v>
      </c>
      <c r="BI193" s="141">
        <f>IF(N193="nulová",J193,0)</f>
        <v>0</v>
      </c>
      <c r="BJ193" s="18" t="s">
        <v>81</v>
      </c>
      <c r="BK193" s="141">
        <f>ROUND(I193*H193,2)</f>
        <v>0</v>
      </c>
      <c r="BL193" s="18" t="s">
        <v>155</v>
      </c>
      <c r="BM193" s="140" t="s">
        <v>469</v>
      </c>
    </row>
    <row r="194" spans="2:65" s="1" customFormat="1">
      <c r="B194" s="33"/>
      <c r="D194" s="142" t="s">
        <v>133</v>
      </c>
      <c r="F194" s="143" t="s">
        <v>470</v>
      </c>
      <c r="I194" s="144"/>
      <c r="L194" s="33"/>
      <c r="M194" s="145"/>
      <c r="T194" s="54"/>
      <c r="AT194" s="18" t="s">
        <v>133</v>
      </c>
      <c r="AU194" s="18" t="s">
        <v>83</v>
      </c>
    </row>
    <row r="195" spans="2:65" s="13" customFormat="1">
      <c r="B195" s="153"/>
      <c r="D195" s="147" t="s">
        <v>139</v>
      </c>
      <c r="E195" s="154" t="s">
        <v>3</v>
      </c>
      <c r="F195" s="155" t="s">
        <v>471</v>
      </c>
      <c r="H195" s="156">
        <v>4518</v>
      </c>
      <c r="I195" s="157"/>
      <c r="L195" s="153"/>
      <c r="M195" s="158"/>
      <c r="T195" s="159"/>
      <c r="AT195" s="154" t="s">
        <v>139</v>
      </c>
      <c r="AU195" s="154" t="s">
        <v>83</v>
      </c>
      <c r="AV195" s="13" t="s">
        <v>83</v>
      </c>
      <c r="AW195" s="13" t="s">
        <v>35</v>
      </c>
      <c r="AX195" s="13" t="s">
        <v>81</v>
      </c>
      <c r="AY195" s="154" t="s">
        <v>123</v>
      </c>
    </row>
    <row r="196" spans="2:65" s="1" customFormat="1" ht="16.5" customHeight="1">
      <c r="B196" s="128"/>
      <c r="C196" s="170" t="s">
        <v>472</v>
      </c>
      <c r="D196" s="170" t="s">
        <v>370</v>
      </c>
      <c r="E196" s="171" t="s">
        <v>473</v>
      </c>
      <c r="F196" s="172" t="s">
        <v>474</v>
      </c>
      <c r="G196" s="173" t="s">
        <v>373</v>
      </c>
      <c r="H196" s="174">
        <v>103.01</v>
      </c>
      <c r="I196" s="175"/>
      <c r="J196" s="176">
        <f>ROUND(I196*H196,2)</f>
        <v>0</v>
      </c>
      <c r="K196" s="172" t="s">
        <v>3</v>
      </c>
      <c r="L196" s="177"/>
      <c r="M196" s="178" t="s">
        <v>3</v>
      </c>
      <c r="N196" s="179" t="s">
        <v>44</v>
      </c>
      <c r="P196" s="138">
        <f>O196*H196</f>
        <v>0</v>
      </c>
      <c r="Q196" s="138">
        <v>1</v>
      </c>
      <c r="R196" s="138">
        <f>Q196*H196</f>
        <v>103.01</v>
      </c>
      <c r="S196" s="138">
        <v>0</v>
      </c>
      <c r="T196" s="139">
        <f>S196*H196</f>
        <v>0</v>
      </c>
      <c r="AR196" s="140" t="s">
        <v>178</v>
      </c>
      <c r="AT196" s="140" t="s">
        <v>370</v>
      </c>
      <c r="AU196" s="140" t="s">
        <v>83</v>
      </c>
      <c r="AY196" s="18" t="s">
        <v>123</v>
      </c>
      <c r="BE196" s="141">
        <f>IF(N196="základní",J196,0)</f>
        <v>0</v>
      </c>
      <c r="BF196" s="141">
        <f>IF(N196="snížená",J196,0)</f>
        <v>0</v>
      </c>
      <c r="BG196" s="141">
        <f>IF(N196="zákl. přenesená",J196,0)</f>
        <v>0</v>
      </c>
      <c r="BH196" s="141">
        <f>IF(N196="sníž. přenesená",J196,0)</f>
        <v>0</v>
      </c>
      <c r="BI196" s="141">
        <f>IF(N196="nulová",J196,0)</f>
        <v>0</v>
      </c>
      <c r="BJ196" s="18" t="s">
        <v>81</v>
      </c>
      <c r="BK196" s="141">
        <f>ROUND(I196*H196,2)</f>
        <v>0</v>
      </c>
      <c r="BL196" s="18" t="s">
        <v>155</v>
      </c>
      <c r="BM196" s="140" t="s">
        <v>475</v>
      </c>
    </row>
    <row r="197" spans="2:65" s="13" customFormat="1">
      <c r="B197" s="153"/>
      <c r="D197" s="147" t="s">
        <v>139</v>
      </c>
      <c r="E197" s="154" t="s">
        <v>3</v>
      </c>
      <c r="F197" s="155" t="s">
        <v>476</v>
      </c>
      <c r="H197" s="156">
        <v>103.01</v>
      </c>
      <c r="I197" s="157"/>
      <c r="L197" s="153"/>
      <c r="M197" s="158"/>
      <c r="T197" s="159"/>
      <c r="AT197" s="154" t="s">
        <v>139</v>
      </c>
      <c r="AU197" s="154" t="s">
        <v>83</v>
      </c>
      <c r="AV197" s="13" t="s">
        <v>83</v>
      </c>
      <c r="AW197" s="13" t="s">
        <v>35</v>
      </c>
      <c r="AX197" s="13" t="s">
        <v>81</v>
      </c>
      <c r="AY197" s="154" t="s">
        <v>123</v>
      </c>
    </row>
    <row r="198" spans="2:65" s="1" customFormat="1" ht="21.75" customHeight="1">
      <c r="B198" s="128"/>
      <c r="C198" s="129" t="s">
        <v>477</v>
      </c>
      <c r="D198" s="129" t="s">
        <v>126</v>
      </c>
      <c r="E198" s="130" t="s">
        <v>478</v>
      </c>
      <c r="F198" s="131" t="s">
        <v>479</v>
      </c>
      <c r="G198" s="132" t="s">
        <v>285</v>
      </c>
      <c r="H198" s="133">
        <v>3958</v>
      </c>
      <c r="I198" s="134"/>
      <c r="J198" s="135">
        <f>ROUND(I198*H198,2)</f>
        <v>0</v>
      </c>
      <c r="K198" s="131" t="s">
        <v>130</v>
      </c>
      <c r="L198" s="33"/>
      <c r="M198" s="136" t="s">
        <v>3</v>
      </c>
      <c r="N198" s="137" t="s">
        <v>44</v>
      </c>
      <c r="P198" s="138">
        <f>O198*H198</f>
        <v>0</v>
      </c>
      <c r="Q198" s="138">
        <v>0</v>
      </c>
      <c r="R198" s="138">
        <f>Q198*H198</f>
        <v>0</v>
      </c>
      <c r="S198" s="138">
        <v>0</v>
      </c>
      <c r="T198" s="139">
        <f>S198*H198</f>
        <v>0</v>
      </c>
      <c r="AR198" s="140" t="s">
        <v>155</v>
      </c>
      <c r="AT198" s="140" t="s">
        <v>126</v>
      </c>
      <c r="AU198" s="140" t="s">
        <v>83</v>
      </c>
      <c r="AY198" s="18" t="s">
        <v>123</v>
      </c>
      <c r="BE198" s="141">
        <f>IF(N198="základní",J198,0)</f>
        <v>0</v>
      </c>
      <c r="BF198" s="141">
        <f>IF(N198="snížená",J198,0)</f>
        <v>0</v>
      </c>
      <c r="BG198" s="141">
        <f>IF(N198="zákl. přenesená",J198,0)</f>
        <v>0</v>
      </c>
      <c r="BH198" s="141">
        <f>IF(N198="sníž. přenesená",J198,0)</f>
        <v>0</v>
      </c>
      <c r="BI198" s="141">
        <f>IF(N198="nulová",J198,0)</f>
        <v>0</v>
      </c>
      <c r="BJ198" s="18" t="s">
        <v>81</v>
      </c>
      <c r="BK198" s="141">
        <f>ROUND(I198*H198,2)</f>
        <v>0</v>
      </c>
      <c r="BL198" s="18" t="s">
        <v>155</v>
      </c>
      <c r="BM198" s="140" t="s">
        <v>480</v>
      </c>
    </row>
    <row r="199" spans="2:65" s="1" customFormat="1">
      <c r="B199" s="33"/>
      <c r="D199" s="142" t="s">
        <v>133</v>
      </c>
      <c r="F199" s="143" t="s">
        <v>481</v>
      </c>
      <c r="I199" s="144"/>
      <c r="L199" s="33"/>
      <c r="M199" s="145"/>
      <c r="T199" s="54"/>
      <c r="AT199" s="18" t="s">
        <v>133</v>
      </c>
      <c r="AU199" s="18" t="s">
        <v>83</v>
      </c>
    </row>
    <row r="200" spans="2:65" s="13" customFormat="1">
      <c r="B200" s="153"/>
      <c r="D200" s="147" t="s">
        <v>139</v>
      </c>
      <c r="E200" s="154" t="s">
        <v>3</v>
      </c>
      <c r="F200" s="155" t="s">
        <v>482</v>
      </c>
      <c r="H200" s="156">
        <v>3958</v>
      </c>
      <c r="I200" s="157"/>
      <c r="L200" s="153"/>
      <c r="M200" s="158"/>
      <c r="T200" s="159"/>
      <c r="AT200" s="154" t="s">
        <v>139</v>
      </c>
      <c r="AU200" s="154" t="s">
        <v>83</v>
      </c>
      <c r="AV200" s="13" t="s">
        <v>83</v>
      </c>
      <c r="AW200" s="13" t="s">
        <v>35</v>
      </c>
      <c r="AX200" s="13" t="s">
        <v>81</v>
      </c>
      <c r="AY200" s="154" t="s">
        <v>123</v>
      </c>
    </row>
    <row r="201" spans="2:65" s="1" customFormat="1" ht="21.75" customHeight="1">
      <c r="B201" s="128"/>
      <c r="C201" s="129" t="s">
        <v>483</v>
      </c>
      <c r="D201" s="129" t="s">
        <v>126</v>
      </c>
      <c r="E201" s="130" t="s">
        <v>484</v>
      </c>
      <c r="F201" s="131" t="s">
        <v>485</v>
      </c>
      <c r="G201" s="132" t="s">
        <v>285</v>
      </c>
      <c r="H201" s="133">
        <v>4518</v>
      </c>
      <c r="I201" s="134"/>
      <c r="J201" s="135">
        <f>ROUND(I201*H201,2)</f>
        <v>0</v>
      </c>
      <c r="K201" s="131" t="s">
        <v>130</v>
      </c>
      <c r="L201" s="33"/>
      <c r="M201" s="136" t="s">
        <v>3</v>
      </c>
      <c r="N201" s="137" t="s">
        <v>44</v>
      </c>
      <c r="P201" s="138">
        <f>O201*H201</f>
        <v>0</v>
      </c>
      <c r="Q201" s="138">
        <v>0</v>
      </c>
      <c r="R201" s="138">
        <f>Q201*H201</f>
        <v>0</v>
      </c>
      <c r="S201" s="138">
        <v>0</v>
      </c>
      <c r="T201" s="139">
        <f>S201*H201</f>
        <v>0</v>
      </c>
      <c r="AR201" s="140" t="s">
        <v>155</v>
      </c>
      <c r="AT201" s="140" t="s">
        <v>126</v>
      </c>
      <c r="AU201" s="140" t="s">
        <v>83</v>
      </c>
      <c r="AY201" s="18" t="s">
        <v>123</v>
      </c>
      <c r="BE201" s="141">
        <f>IF(N201="základní",J201,0)</f>
        <v>0</v>
      </c>
      <c r="BF201" s="141">
        <f>IF(N201="snížená",J201,0)</f>
        <v>0</v>
      </c>
      <c r="BG201" s="141">
        <f>IF(N201="zákl. přenesená",J201,0)</f>
        <v>0</v>
      </c>
      <c r="BH201" s="141">
        <f>IF(N201="sníž. přenesená",J201,0)</f>
        <v>0</v>
      </c>
      <c r="BI201" s="141">
        <f>IF(N201="nulová",J201,0)</f>
        <v>0</v>
      </c>
      <c r="BJ201" s="18" t="s">
        <v>81</v>
      </c>
      <c r="BK201" s="141">
        <f>ROUND(I201*H201,2)</f>
        <v>0</v>
      </c>
      <c r="BL201" s="18" t="s">
        <v>155</v>
      </c>
      <c r="BM201" s="140" t="s">
        <v>486</v>
      </c>
    </row>
    <row r="202" spans="2:65" s="1" customFormat="1">
      <c r="B202" s="33"/>
      <c r="D202" s="142" t="s">
        <v>133</v>
      </c>
      <c r="F202" s="143" t="s">
        <v>487</v>
      </c>
      <c r="I202" s="144"/>
      <c r="L202" s="33"/>
      <c r="M202" s="145"/>
      <c r="T202" s="54"/>
      <c r="AT202" s="18" t="s">
        <v>133</v>
      </c>
      <c r="AU202" s="18" t="s">
        <v>83</v>
      </c>
    </row>
    <row r="203" spans="2:65" s="13" customFormat="1">
      <c r="B203" s="153"/>
      <c r="D203" s="147" t="s">
        <v>139</v>
      </c>
      <c r="E203" s="154" t="s">
        <v>3</v>
      </c>
      <c r="F203" s="155" t="s">
        <v>488</v>
      </c>
      <c r="H203" s="156">
        <v>4518</v>
      </c>
      <c r="I203" s="157"/>
      <c r="L203" s="153"/>
      <c r="M203" s="158"/>
      <c r="T203" s="159"/>
      <c r="AT203" s="154" t="s">
        <v>139</v>
      </c>
      <c r="AU203" s="154" t="s">
        <v>83</v>
      </c>
      <c r="AV203" s="13" t="s">
        <v>83</v>
      </c>
      <c r="AW203" s="13" t="s">
        <v>35</v>
      </c>
      <c r="AX203" s="13" t="s">
        <v>81</v>
      </c>
      <c r="AY203" s="154" t="s">
        <v>123</v>
      </c>
    </row>
    <row r="204" spans="2:65" s="1" customFormat="1" ht="21.75" customHeight="1">
      <c r="B204" s="128"/>
      <c r="C204" s="129" t="s">
        <v>489</v>
      </c>
      <c r="D204" s="129" t="s">
        <v>126</v>
      </c>
      <c r="E204" s="130" t="s">
        <v>484</v>
      </c>
      <c r="F204" s="131" t="s">
        <v>485</v>
      </c>
      <c r="G204" s="132" t="s">
        <v>285</v>
      </c>
      <c r="H204" s="133">
        <v>280</v>
      </c>
      <c r="I204" s="134"/>
      <c r="J204" s="135">
        <f>ROUND(I204*H204,2)</f>
        <v>0</v>
      </c>
      <c r="K204" s="131" t="s">
        <v>130</v>
      </c>
      <c r="L204" s="33"/>
      <c r="M204" s="136" t="s">
        <v>3</v>
      </c>
      <c r="N204" s="137" t="s">
        <v>44</v>
      </c>
      <c r="P204" s="138">
        <f>O204*H204</f>
        <v>0</v>
      </c>
      <c r="Q204" s="138">
        <v>0</v>
      </c>
      <c r="R204" s="138">
        <f>Q204*H204</f>
        <v>0</v>
      </c>
      <c r="S204" s="138">
        <v>0</v>
      </c>
      <c r="T204" s="139">
        <f>S204*H204</f>
        <v>0</v>
      </c>
      <c r="AR204" s="140" t="s">
        <v>155</v>
      </c>
      <c r="AT204" s="140" t="s">
        <v>126</v>
      </c>
      <c r="AU204" s="140" t="s">
        <v>83</v>
      </c>
      <c r="AY204" s="18" t="s">
        <v>123</v>
      </c>
      <c r="BE204" s="141">
        <f>IF(N204="základní",J204,0)</f>
        <v>0</v>
      </c>
      <c r="BF204" s="141">
        <f>IF(N204="snížená",J204,0)</f>
        <v>0</v>
      </c>
      <c r="BG204" s="141">
        <f>IF(N204="zákl. přenesená",J204,0)</f>
        <v>0</v>
      </c>
      <c r="BH204" s="141">
        <f>IF(N204="sníž. přenesená",J204,0)</f>
        <v>0</v>
      </c>
      <c r="BI204" s="141">
        <f>IF(N204="nulová",J204,0)</f>
        <v>0</v>
      </c>
      <c r="BJ204" s="18" t="s">
        <v>81</v>
      </c>
      <c r="BK204" s="141">
        <f>ROUND(I204*H204,2)</f>
        <v>0</v>
      </c>
      <c r="BL204" s="18" t="s">
        <v>155</v>
      </c>
      <c r="BM204" s="140" t="s">
        <v>490</v>
      </c>
    </row>
    <row r="205" spans="2:65" s="1" customFormat="1">
      <c r="B205" s="33"/>
      <c r="D205" s="142" t="s">
        <v>133</v>
      </c>
      <c r="F205" s="143" t="s">
        <v>487</v>
      </c>
      <c r="I205" s="144"/>
      <c r="L205" s="33"/>
      <c r="M205" s="145"/>
      <c r="T205" s="54"/>
      <c r="AT205" s="18" t="s">
        <v>133</v>
      </c>
      <c r="AU205" s="18" t="s">
        <v>83</v>
      </c>
    </row>
    <row r="206" spans="2:65" s="13" customFormat="1">
      <c r="B206" s="153"/>
      <c r="D206" s="147" t="s">
        <v>139</v>
      </c>
      <c r="E206" s="154" t="s">
        <v>3</v>
      </c>
      <c r="F206" s="155" t="s">
        <v>491</v>
      </c>
      <c r="H206" s="156">
        <v>280</v>
      </c>
      <c r="I206" s="157"/>
      <c r="L206" s="153"/>
      <c r="M206" s="158"/>
      <c r="T206" s="159"/>
      <c r="AT206" s="154" t="s">
        <v>139</v>
      </c>
      <c r="AU206" s="154" t="s">
        <v>83</v>
      </c>
      <c r="AV206" s="13" t="s">
        <v>83</v>
      </c>
      <c r="AW206" s="13" t="s">
        <v>35</v>
      </c>
      <c r="AX206" s="13" t="s">
        <v>81</v>
      </c>
      <c r="AY206" s="154" t="s">
        <v>123</v>
      </c>
    </row>
    <row r="207" spans="2:65" s="1" customFormat="1" ht="24.2" customHeight="1">
      <c r="B207" s="128"/>
      <c r="C207" s="129" t="s">
        <v>492</v>
      </c>
      <c r="D207" s="129" t="s">
        <v>126</v>
      </c>
      <c r="E207" s="130" t="s">
        <v>493</v>
      </c>
      <c r="F207" s="131" t="s">
        <v>494</v>
      </c>
      <c r="G207" s="132" t="s">
        <v>285</v>
      </c>
      <c r="H207" s="133">
        <v>3473</v>
      </c>
      <c r="I207" s="134"/>
      <c r="J207" s="135">
        <f>ROUND(I207*H207,2)</f>
        <v>0</v>
      </c>
      <c r="K207" s="131" t="s">
        <v>130</v>
      </c>
      <c r="L207" s="33"/>
      <c r="M207" s="136" t="s">
        <v>3</v>
      </c>
      <c r="N207" s="137" t="s">
        <v>44</v>
      </c>
      <c r="P207" s="138">
        <f>O207*H207</f>
        <v>0</v>
      </c>
      <c r="Q207" s="138">
        <v>0</v>
      </c>
      <c r="R207" s="138">
        <f>Q207*H207</f>
        <v>0</v>
      </c>
      <c r="S207" s="138">
        <v>0</v>
      </c>
      <c r="T207" s="139">
        <f>S207*H207</f>
        <v>0</v>
      </c>
      <c r="AR207" s="140" t="s">
        <v>155</v>
      </c>
      <c r="AT207" s="140" t="s">
        <v>126</v>
      </c>
      <c r="AU207" s="140" t="s">
        <v>83</v>
      </c>
      <c r="AY207" s="18" t="s">
        <v>123</v>
      </c>
      <c r="BE207" s="141">
        <f>IF(N207="základní",J207,0)</f>
        <v>0</v>
      </c>
      <c r="BF207" s="141">
        <f>IF(N207="snížená",J207,0)</f>
        <v>0</v>
      </c>
      <c r="BG207" s="141">
        <f>IF(N207="zákl. přenesená",J207,0)</f>
        <v>0</v>
      </c>
      <c r="BH207" s="141">
        <f>IF(N207="sníž. přenesená",J207,0)</f>
        <v>0</v>
      </c>
      <c r="BI207" s="141">
        <f>IF(N207="nulová",J207,0)</f>
        <v>0</v>
      </c>
      <c r="BJ207" s="18" t="s">
        <v>81</v>
      </c>
      <c r="BK207" s="141">
        <f>ROUND(I207*H207,2)</f>
        <v>0</v>
      </c>
      <c r="BL207" s="18" t="s">
        <v>155</v>
      </c>
      <c r="BM207" s="140" t="s">
        <v>495</v>
      </c>
    </row>
    <row r="208" spans="2:65" s="1" customFormat="1">
      <c r="B208" s="33"/>
      <c r="D208" s="142" t="s">
        <v>133</v>
      </c>
      <c r="F208" s="143" t="s">
        <v>496</v>
      </c>
      <c r="I208" s="144"/>
      <c r="L208" s="33"/>
      <c r="M208" s="145"/>
      <c r="T208" s="54"/>
      <c r="AT208" s="18" t="s">
        <v>133</v>
      </c>
      <c r="AU208" s="18" t="s">
        <v>83</v>
      </c>
    </row>
    <row r="209" spans="2:65" s="13" customFormat="1">
      <c r="B209" s="153"/>
      <c r="D209" s="147" t="s">
        <v>139</v>
      </c>
      <c r="E209" s="154" t="s">
        <v>3</v>
      </c>
      <c r="F209" s="155" t="s">
        <v>497</v>
      </c>
      <c r="H209" s="156">
        <v>3473</v>
      </c>
      <c r="I209" s="157"/>
      <c r="L209" s="153"/>
      <c r="M209" s="158"/>
      <c r="T209" s="159"/>
      <c r="AT209" s="154" t="s">
        <v>139</v>
      </c>
      <c r="AU209" s="154" t="s">
        <v>83</v>
      </c>
      <c r="AV209" s="13" t="s">
        <v>83</v>
      </c>
      <c r="AW209" s="13" t="s">
        <v>35</v>
      </c>
      <c r="AX209" s="13" t="s">
        <v>81</v>
      </c>
      <c r="AY209" s="154" t="s">
        <v>123</v>
      </c>
    </row>
    <row r="210" spans="2:65" s="1" customFormat="1" ht="21.75" customHeight="1">
      <c r="B210" s="128"/>
      <c r="C210" s="129" t="s">
        <v>498</v>
      </c>
      <c r="D210" s="129" t="s">
        <v>126</v>
      </c>
      <c r="E210" s="130" t="s">
        <v>499</v>
      </c>
      <c r="F210" s="131" t="s">
        <v>500</v>
      </c>
      <c r="G210" s="132" t="s">
        <v>285</v>
      </c>
      <c r="H210" s="133">
        <v>922</v>
      </c>
      <c r="I210" s="134"/>
      <c r="J210" s="135">
        <f>ROUND(I210*H210,2)</f>
        <v>0</v>
      </c>
      <c r="K210" s="131" t="s">
        <v>130</v>
      </c>
      <c r="L210" s="33"/>
      <c r="M210" s="136" t="s">
        <v>3</v>
      </c>
      <c r="N210" s="137" t="s">
        <v>44</v>
      </c>
      <c r="P210" s="138">
        <f>O210*H210</f>
        <v>0</v>
      </c>
      <c r="Q210" s="138">
        <v>0.23</v>
      </c>
      <c r="R210" s="138">
        <f>Q210*H210</f>
        <v>212.06</v>
      </c>
      <c r="S210" s="138">
        <v>0</v>
      </c>
      <c r="T210" s="139">
        <f>S210*H210</f>
        <v>0</v>
      </c>
      <c r="AR210" s="140" t="s">
        <v>155</v>
      </c>
      <c r="AT210" s="140" t="s">
        <v>126</v>
      </c>
      <c r="AU210" s="140" t="s">
        <v>83</v>
      </c>
      <c r="AY210" s="18" t="s">
        <v>123</v>
      </c>
      <c r="BE210" s="141">
        <f>IF(N210="základní",J210,0)</f>
        <v>0</v>
      </c>
      <c r="BF210" s="141">
        <f>IF(N210="snížená",J210,0)</f>
        <v>0</v>
      </c>
      <c r="BG210" s="141">
        <f>IF(N210="zákl. přenesená",J210,0)</f>
        <v>0</v>
      </c>
      <c r="BH210" s="141">
        <f>IF(N210="sníž. přenesená",J210,0)</f>
        <v>0</v>
      </c>
      <c r="BI210" s="141">
        <f>IF(N210="nulová",J210,0)</f>
        <v>0</v>
      </c>
      <c r="BJ210" s="18" t="s">
        <v>81</v>
      </c>
      <c r="BK210" s="141">
        <f>ROUND(I210*H210,2)</f>
        <v>0</v>
      </c>
      <c r="BL210" s="18" t="s">
        <v>155</v>
      </c>
      <c r="BM210" s="140" t="s">
        <v>501</v>
      </c>
    </row>
    <row r="211" spans="2:65" s="1" customFormat="1">
      <c r="B211" s="33"/>
      <c r="D211" s="142" t="s">
        <v>133</v>
      </c>
      <c r="F211" s="143" t="s">
        <v>502</v>
      </c>
      <c r="I211" s="144"/>
      <c r="L211" s="33"/>
      <c r="M211" s="145"/>
      <c r="T211" s="54"/>
      <c r="AT211" s="18" t="s">
        <v>133</v>
      </c>
      <c r="AU211" s="18" t="s">
        <v>83</v>
      </c>
    </row>
    <row r="212" spans="2:65" s="1" customFormat="1" ht="16.5" customHeight="1">
      <c r="B212" s="128"/>
      <c r="C212" s="129" t="s">
        <v>503</v>
      </c>
      <c r="D212" s="129" t="s">
        <v>126</v>
      </c>
      <c r="E212" s="130" t="s">
        <v>504</v>
      </c>
      <c r="F212" s="131" t="s">
        <v>505</v>
      </c>
      <c r="G212" s="132" t="s">
        <v>322</v>
      </c>
      <c r="H212" s="133">
        <v>404</v>
      </c>
      <c r="I212" s="134"/>
      <c r="J212" s="135">
        <f>ROUND(I212*H212,2)</f>
        <v>0</v>
      </c>
      <c r="K212" s="131" t="s">
        <v>130</v>
      </c>
      <c r="L212" s="33"/>
      <c r="M212" s="136" t="s">
        <v>3</v>
      </c>
      <c r="N212" s="137" t="s">
        <v>44</v>
      </c>
      <c r="P212" s="138">
        <f>O212*H212</f>
        <v>0</v>
      </c>
      <c r="Q212" s="138">
        <v>0</v>
      </c>
      <c r="R212" s="138">
        <f>Q212*H212</f>
        <v>0</v>
      </c>
      <c r="S212" s="138">
        <v>0</v>
      </c>
      <c r="T212" s="139">
        <f>S212*H212</f>
        <v>0</v>
      </c>
      <c r="AR212" s="140" t="s">
        <v>155</v>
      </c>
      <c r="AT212" s="140" t="s">
        <v>126</v>
      </c>
      <c r="AU212" s="140" t="s">
        <v>83</v>
      </c>
      <c r="AY212" s="18" t="s">
        <v>123</v>
      </c>
      <c r="BE212" s="141">
        <f>IF(N212="základní",J212,0)</f>
        <v>0</v>
      </c>
      <c r="BF212" s="141">
        <f>IF(N212="snížená",J212,0)</f>
        <v>0</v>
      </c>
      <c r="BG212" s="141">
        <f>IF(N212="zákl. přenesená",J212,0)</f>
        <v>0</v>
      </c>
      <c r="BH212" s="141">
        <f>IF(N212="sníž. přenesená",J212,0)</f>
        <v>0</v>
      </c>
      <c r="BI212" s="141">
        <f>IF(N212="nulová",J212,0)</f>
        <v>0</v>
      </c>
      <c r="BJ212" s="18" t="s">
        <v>81</v>
      </c>
      <c r="BK212" s="141">
        <f>ROUND(I212*H212,2)</f>
        <v>0</v>
      </c>
      <c r="BL212" s="18" t="s">
        <v>155</v>
      </c>
      <c r="BM212" s="140" t="s">
        <v>506</v>
      </c>
    </row>
    <row r="213" spans="2:65" s="1" customFormat="1">
      <c r="B213" s="33"/>
      <c r="D213" s="142" t="s">
        <v>133</v>
      </c>
      <c r="F213" s="143" t="s">
        <v>507</v>
      </c>
      <c r="I213" s="144"/>
      <c r="L213" s="33"/>
      <c r="M213" s="145"/>
      <c r="T213" s="54"/>
      <c r="AT213" s="18" t="s">
        <v>133</v>
      </c>
      <c r="AU213" s="18" t="s">
        <v>83</v>
      </c>
    </row>
    <row r="214" spans="2:65" s="13" customFormat="1">
      <c r="B214" s="153"/>
      <c r="D214" s="147" t="s">
        <v>139</v>
      </c>
      <c r="E214" s="154" t="s">
        <v>3</v>
      </c>
      <c r="F214" s="155" t="s">
        <v>508</v>
      </c>
      <c r="H214" s="156">
        <v>404</v>
      </c>
      <c r="I214" s="157"/>
      <c r="L214" s="153"/>
      <c r="M214" s="158"/>
      <c r="T214" s="159"/>
      <c r="AT214" s="154" t="s">
        <v>139</v>
      </c>
      <c r="AU214" s="154" t="s">
        <v>83</v>
      </c>
      <c r="AV214" s="13" t="s">
        <v>83</v>
      </c>
      <c r="AW214" s="13" t="s">
        <v>35</v>
      </c>
      <c r="AX214" s="13" t="s">
        <v>81</v>
      </c>
      <c r="AY214" s="154" t="s">
        <v>123</v>
      </c>
    </row>
    <row r="215" spans="2:65" s="1" customFormat="1" ht="16.5" customHeight="1">
      <c r="B215" s="128"/>
      <c r="C215" s="129" t="s">
        <v>509</v>
      </c>
      <c r="D215" s="129" t="s">
        <v>126</v>
      </c>
      <c r="E215" s="130" t="s">
        <v>510</v>
      </c>
      <c r="F215" s="131" t="s">
        <v>511</v>
      </c>
      <c r="G215" s="132" t="s">
        <v>285</v>
      </c>
      <c r="H215" s="133">
        <v>3660</v>
      </c>
      <c r="I215" s="134"/>
      <c r="J215" s="135">
        <f>ROUND(I215*H215,2)</f>
        <v>0</v>
      </c>
      <c r="K215" s="131" t="s">
        <v>130</v>
      </c>
      <c r="L215" s="33"/>
      <c r="M215" s="136" t="s">
        <v>3</v>
      </c>
      <c r="N215" s="137" t="s">
        <v>44</v>
      </c>
      <c r="P215" s="138">
        <f>O215*H215</f>
        <v>0</v>
      </c>
      <c r="Q215" s="138">
        <v>0</v>
      </c>
      <c r="R215" s="138">
        <f>Q215*H215</f>
        <v>0</v>
      </c>
      <c r="S215" s="138">
        <v>0</v>
      </c>
      <c r="T215" s="139">
        <f>S215*H215</f>
        <v>0</v>
      </c>
      <c r="AR215" s="140" t="s">
        <v>155</v>
      </c>
      <c r="AT215" s="140" t="s">
        <v>126</v>
      </c>
      <c r="AU215" s="140" t="s">
        <v>83</v>
      </c>
      <c r="AY215" s="18" t="s">
        <v>123</v>
      </c>
      <c r="BE215" s="141">
        <f>IF(N215="základní",J215,0)</f>
        <v>0</v>
      </c>
      <c r="BF215" s="141">
        <f>IF(N215="snížená",J215,0)</f>
        <v>0</v>
      </c>
      <c r="BG215" s="141">
        <f>IF(N215="zákl. přenesená",J215,0)</f>
        <v>0</v>
      </c>
      <c r="BH215" s="141">
        <f>IF(N215="sníž. přenesená",J215,0)</f>
        <v>0</v>
      </c>
      <c r="BI215" s="141">
        <f>IF(N215="nulová",J215,0)</f>
        <v>0</v>
      </c>
      <c r="BJ215" s="18" t="s">
        <v>81</v>
      </c>
      <c r="BK215" s="141">
        <f>ROUND(I215*H215,2)</f>
        <v>0</v>
      </c>
      <c r="BL215" s="18" t="s">
        <v>155</v>
      </c>
      <c r="BM215" s="140" t="s">
        <v>512</v>
      </c>
    </row>
    <row r="216" spans="2:65" s="1" customFormat="1">
      <c r="B216" s="33"/>
      <c r="D216" s="142" t="s">
        <v>133</v>
      </c>
      <c r="F216" s="143" t="s">
        <v>513</v>
      </c>
      <c r="I216" s="144"/>
      <c r="L216" s="33"/>
      <c r="M216" s="145"/>
      <c r="T216" s="54"/>
      <c r="AT216" s="18" t="s">
        <v>133</v>
      </c>
      <c r="AU216" s="18" t="s">
        <v>83</v>
      </c>
    </row>
    <row r="217" spans="2:65" s="13" customFormat="1">
      <c r="B217" s="153"/>
      <c r="D217" s="147" t="s">
        <v>139</v>
      </c>
      <c r="E217" s="154" t="s">
        <v>3</v>
      </c>
      <c r="F217" s="155" t="s">
        <v>514</v>
      </c>
      <c r="H217" s="156">
        <v>3660</v>
      </c>
      <c r="I217" s="157"/>
      <c r="L217" s="153"/>
      <c r="M217" s="158"/>
      <c r="T217" s="159"/>
      <c r="AT217" s="154" t="s">
        <v>139</v>
      </c>
      <c r="AU217" s="154" t="s">
        <v>83</v>
      </c>
      <c r="AV217" s="13" t="s">
        <v>83</v>
      </c>
      <c r="AW217" s="13" t="s">
        <v>35</v>
      </c>
      <c r="AX217" s="13" t="s">
        <v>81</v>
      </c>
      <c r="AY217" s="154" t="s">
        <v>123</v>
      </c>
    </row>
    <row r="218" spans="2:65" s="1" customFormat="1" ht="16.5" customHeight="1">
      <c r="B218" s="128"/>
      <c r="C218" s="129" t="s">
        <v>515</v>
      </c>
      <c r="D218" s="129" t="s">
        <v>126</v>
      </c>
      <c r="E218" s="130" t="s">
        <v>516</v>
      </c>
      <c r="F218" s="131" t="s">
        <v>517</v>
      </c>
      <c r="G218" s="132" t="s">
        <v>285</v>
      </c>
      <c r="H218" s="133">
        <v>3418</v>
      </c>
      <c r="I218" s="134"/>
      <c r="J218" s="135">
        <f>ROUND(I218*H218,2)</f>
        <v>0</v>
      </c>
      <c r="K218" s="131" t="s">
        <v>130</v>
      </c>
      <c r="L218" s="33"/>
      <c r="M218" s="136" t="s">
        <v>3</v>
      </c>
      <c r="N218" s="137" t="s">
        <v>44</v>
      </c>
      <c r="P218" s="138">
        <f>O218*H218</f>
        <v>0</v>
      </c>
      <c r="Q218" s="138">
        <v>0</v>
      </c>
      <c r="R218" s="138">
        <f>Q218*H218</f>
        <v>0</v>
      </c>
      <c r="S218" s="138">
        <v>0</v>
      </c>
      <c r="T218" s="139">
        <f>S218*H218</f>
        <v>0</v>
      </c>
      <c r="AR218" s="140" t="s">
        <v>155</v>
      </c>
      <c r="AT218" s="140" t="s">
        <v>126</v>
      </c>
      <c r="AU218" s="140" t="s">
        <v>83</v>
      </c>
      <c r="AY218" s="18" t="s">
        <v>123</v>
      </c>
      <c r="BE218" s="141">
        <f>IF(N218="základní",J218,0)</f>
        <v>0</v>
      </c>
      <c r="BF218" s="141">
        <f>IF(N218="snížená",J218,0)</f>
        <v>0</v>
      </c>
      <c r="BG218" s="141">
        <f>IF(N218="zákl. přenesená",J218,0)</f>
        <v>0</v>
      </c>
      <c r="BH218" s="141">
        <f>IF(N218="sníž. přenesená",J218,0)</f>
        <v>0</v>
      </c>
      <c r="BI218" s="141">
        <f>IF(N218="nulová",J218,0)</f>
        <v>0</v>
      </c>
      <c r="BJ218" s="18" t="s">
        <v>81</v>
      </c>
      <c r="BK218" s="141">
        <f>ROUND(I218*H218,2)</f>
        <v>0</v>
      </c>
      <c r="BL218" s="18" t="s">
        <v>155</v>
      </c>
      <c r="BM218" s="140" t="s">
        <v>518</v>
      </c>
    </row>
    <row r="219" spans="2:65" s="1" customFormat="1">
      <c r="B219" s="33"/>
      <c r="D219" s="142" t="s">
        <v>133</v>
      </c>
      <c r="F219" s="143" t="s">
        <v>519</v>
      </c>
      <c r="I219" s="144"/>
      <c r="L219" s="33"/>
      <c r="M219" s="145"/>
      <c r="T219" s="54"/>
      <c r="AT219" s="18" t="s">
        <v>133</v>
      </c>
      <c r="AU219" s="18" t="s">
        <v>83</v>
      </c>
    </row>
    <row r="220" spans="2:65" s="1" customFormat="1" ht="24.2" customHeight="1">
      <c r="B220" s="128"/>
      <c r="C220" s="129" t="s">
        <v>520</v>
      </c>
      <c r="D220" s="129" t="s">
        <v>126</v>
      </c>
      <c r="E220" s="130" t="s">
        <v>521</v>
      </c>
      <c r="F220" s="131" t="s">
        <v>522</v>
      </c>
      <c r="G220" s="132" t="s">
        <v>285</v>
      </c>
      <c r="H220" s="133">
        <v>3418</v>
      </c>
      <c r="I220" s="134"/>
      <c r="J220" s="135">
        <f>ROUND(I220*H220,2)</f>
        <v>0</v>
      </c>
      <c r="K220" s="131" t="s">
        <v>151</v>
      </c>
      <c r="L220" s="33"/>
      <c r="M220" s="136" t="s">
        <v>3</v>
      </c>
      <c r="N220" s="137" t="s">
        <v>44</v>
      </c>
      <c r="P220" s="138">
        <f>O220*H220</f>
        <v>0</v>
      </c>
      <c r="Q220" s="138">
        <v>0</v>
      </c>
      <c r="R220" s="138">
        <f>Q220*H220</f>
        <v>0</v>
      </c>
      <c r="S220" s="138">
        <v>0</v>
      </c>
      <c r="T220" s="139">
        <f>S220*H220</f>
        <v>0</v>
      </c>
      <c r="AR220" s="140" t="s">
        <v>155</v>
      </c>
      <c r="AT220" s="140" t="s">
        <v>126</v>
      </c>
      <c r="AU220" s="140" t="s">
        <v>83</v>
      </c>
      <c r="AY220" s="18" t="s">
        <v>123</v>
      </c>
      <c r="BE220" s="141">
        <f>IF(N220="základní",J220,0)</f>
        <v>0</v>
      </c>
      <c r="BF220" s="141">
        <f>IF(N220="snížená",J220,0)</f>
        <v>0</v>
      </c>
      <c r="BG220" s="141">
        <f>IF(N220="zákl. přenesená",J220,0)</f>
        <v>0</v>
      </c>
      <c r="BH220" s="141">
        <f>IF(N220="sníž. přenesená",J220,0)</f>
        <v>0</v>
      </c>
      <c r="BI220" s="141">
        <f>IF(N220="nulová",J220,0)</f>
        <v>0</v>
      </c>
      <c r="BJ220" s="18" t="s">
        <v>81</v>
      </c>
      <c r="BK220" s="141">
        <f>ROUND(I220*H220,2)</f>
        <v>0</v>
      </c>
      <c r="BL220" s="18" t="s">
        <v>155</v>
      </c>
      <c r="BM220" s="140" t="s">
        <v>523</v>
      </c>
    </row>
    <row r="221" spans="2:65" s="1" customFormat="1">
      <c r="B221" s="33"/>
      <c r="D221" s="142" t="s">
        <v>133</v>
      </c>
      <c r="F221" s="143" t="s">
        <v>524</v>
      </c>
      <c r="I221" s="144"/>
      <c r="L221" s="33"/>
      <c r="M221" s="145"/>
      <c r="T221" s="54"/>
      <c r="AT221" s="18" t="s">
        <v>133</v>
      </c>
      <c r="AU221" s="18" t="s">
        <v>83</v>
      </c>
    </row>
    <row r="222" spans="2:65" s="11" customFormat="1" ht="22.9" customHeight="1">
      <c r="B222" s="116"/>
      <c r="D222" s="117" t="s">
        <v>72</v>
      </c>
      <c r="E222" s="126" t="s">
        <v>178</v>
      </c>
      <c r="F222" s="126" t="s">
        <v>525</v>
      </c>
      <c r="I222" s="119"/>
      <c r="J222" s="127">
        <f>BK222</f>
        <v>0</v>
      </c>
      <c r="L222" s="116"/>
      <c r="M222" s="121"/>
      <c r="P222" s="122">
        <f>SUM(P223:P257)</f>
        <v>0</v>
      </c>
      <c r="R222" s="122">
        <f>SUM(R223:R257)</f>
        <v>1.3942842999999998</v>
      </c>
      <c r="T222" s="123">
        <f>SUM(T223:T257)</f>
        <v>0.6925</v>
      </c>
      <c r="AR222" s="117" t="s">
        <v>81</v>
      </c>
      <c r="AT222" s="124" t="s">
        <v>72</v>
      </c>
      <c r="AU222" s="124" t="s">
        <v>81</v>
      </c>
      <c r="AY222" s="117" t="s">
        <v>123</v>
      </c>
      <c r="BK222" s="125">
        <f>SUM(BK223:BK257)</f>
        <v>0</v>
      </c>
    </row>
    <row r="223" spans="2:65" s="1" customFormat="1" ht="24.2" customHeight="1">
      <c r="B223" s="128"/>
      <c r="C223" s="129" t="s">
        <v>526</v>
      </c>
      <c r="D223" s="129" t="s">
        <v>126</v>
      </c>
      <c r="E223" s="130" t="s">
        <v>527</v>
      </c>
      <c r="F223" s="131" t="s">
        <v>528</v>
      </c>
      <c r="G223" s="132" t="s">
        <v>150</v>
      </c>
      <c r="H223" s="133">
        <v>22</v>
      </c>
      <c r="I223" s="134"/>
      <c r="J223" s="135">
        <f>ROUND(I223*H223,2)</f>
        <v>0</v>
      </c>
      <c r="K223" s="131" t="s">
        <v>130</v>
      </c>
      <c r="L223" s="33"/>
      <c r="M223" s="136" t="s">
        <v>3</v>
      </c>
      <c r="N223" s="137" t="s">
        <v>44</v>
      </c>
      <c r="P223" s="138">
        <f>O223*H223</f>
        <v>0</v>
      </c>
      <c r="Q223" s="138">
        <v>1.65E-3</v>
      </c>
      <c r="R223" s="138">
        <f>Q223*H223</f>
        <v>3.6299999999999999E-2</v>
      </c>
      <c r="S223" s="138">
        <v>0</v>
      </c>
      <c r="T223" s="139">
        <f>S223*H223</f>
        <v>0</v>
      </c>
      <c r="AR223" s="140" t="s">
        <v>155</v>
      </c>
      <c r="AT223" s="140" t="s">
        <v>126</v>
      </c>
      <c r="AU223" s="140" t="s">
        <v>83</v>
      </c>
      <c r="AY223" s="18" t="s">
        <v>123</v>
      </c>
      <c r="BE223" s="141">
        <f>IF(N223="základní",J223,0)</f>
        <v>0</v>
      </c>
      <c r="BF223" s="141">
        <f>IF(N223="snížená",J223,0)</f>
        <v>0</v>
      </c>
      <c r="BG223" s="141">
        <f>IF(N223="zákl. přenesená",J223,0)</f>
        <v>0</v>
      </c>
      <c r="BH223" s="141">
        <f>IF(N223="sníž. přenesená",J223,0)</f>
        <v>0</v>
      </c>
      <c r="BI223" s="141">
        <f>IF(N223="nulová",J223,0)</f>
        <v>0</v>
      </c>
      <c r="BJ223" s="18" t="s">
        <v>81</v>
      </c>
      <c r="BK223" s="141">
        <f>ROUND(I223*H223,2)</f>
        <v>0</v>
      </c>
      <c r="BL223" s="18" t="s">
        <v>155</v>
      </c>
      <c r="BM223" s="140" t="s">
        <v>529</v>
      </c>
    </row>
    <row r="224" spans="2:65" s="1" customFormat="1">
      <c r="B224" s="33"/>
      <c r="D224" s="142" t="s">
        <v>133</v>
      </c>
      <c r="F224" s="143" t="s">
        <v>530</v>
      </c>
      <c r="I224" s="144"/>
      <c r="L224" s="33"/>
      <c r="M224" s="145"/>
      <c r="T224" s="54"/>
      <c r="AT224" s="18" t="s">
        <v>133</v>
      </c>
      <c r="AU224" s="18" t="s">
        <v>83</v>
      </c>
    </row>
    <row r="225" spans="2:65" s="1" customFormat="1" ht="16.5" customHeight="1">
      <c r="B225" s="128"/>
      <c r="C225" s="170" t="s">
        <v>531</v>
      </c>
      <c r="D225" s="170" t="s">
        <v>370</v>
      </c>
      <c r="E225" s="171" t="s">
        <v>532</v>
      </c>
      <c r="F225" s="172" t="s">
        <v>533</v>
      </c>
      <c r="G225" s="173" t="s">
        <v>150</v>
      </c>
      <c r="H225" s="174">
        <v>22</v>
      </c>
      <c r="I225" s="175"/>
      <c r="J225" s="176">
        <f>ROUND(I225*H225,2)</f>
        <v>0</v>
      </c>
      <c r="K225" s="172" t="s">
        <v>130</v>
      </c>
      <c r="L225" s="177"/>
      <c r="M225" s="178" t="s">
        <v>3</v>
      </c>
      <c r="N225" s="179" t="s">
        <v>44</v>
      </c>
      <c r="P225" s="138">
        <f>O225*H225</f>
        <v>0</v>
      </c>
      <c r="Q225" s="138">
        <v>0.02</v>
      </c>
      <c r="R225" s="138">
        <f>Q225*H225</f>
        <v>0.44</v>
      </c>
      <c r="S225" s="138">
        <v>0</v>
      </c>
      <c r="T225" s="139">
        <f>S225*H225</f>
        <v>0</v>
      </c>
      <c r="AR225" s="140" t="s">
        <v>178</v>
      </c>
      <c r="AT225" s="140" t="s">
        <v>370</v>
      </c>
      <c r="AU225" s="140" t="s">
        <v>83</v>
      </c>
      <c r="AY225" s="18" t="s">
        <v>123</v>
      </c>
      <c r="BE225" s="141">
        <f>IF(N225="základní",J225,0)</f>
        <v>0</v>
      </c>
      <c r="BF225" s="141">
        <f>IF(N225="snížená",J225,0)</f>
        <v>0</v>
      </c>
      <c r="BG225" s="141">
        <f>IF(N225="zákl. přenesená",J225,0)</f>
        <v>0</v>
      </c>
      <c r="BH225" s="141">
        <f>IF(N225="sníž. přenesená",J225,0)</f>
        <v>0</v>
      </c>
      <c r="BI225" s="141">
        <f>IF(N225="nulová",J225,0)</f>
        <v>0</v>
      </c>
      <c r="BJ225" s="18" t="s">
        <v>81</v>
      </c>
      <c r="BK225" s="141">
        <f>ROUND(I225*H225,2)</f>
        <v>0</v>
      </c>
      <c r="BL225" s="18" t="s">
        <v>155</v>
      </c>
      <c r="BM225" s="140" t="s">
        <v>534</v>
      </c>
    </row>
    <row r="226" spans="2:65" s="1" customFormat="1" ht="24.2" customHeight="1">
      <c r="B226" s="128"/>
      <c r="C226" s="129" t="s">
        <v>535</v>
      </c>
      <c r="D226" s="129" t="s">
        <v>126</v>
      </c>
      <c r="E226" s="130" t="s">
        <v>536</v>
      </c>
      <c r="F226" s="131" t="s">
        <v>537</v>
      </c>
      <c r="G226" s="132" t="s">
        <v>311</v>
      </c>
      <c r="H226" s="133">
        <v>13</v>
      </c>
      <c r="I226" s="134"/>
      <c r="J226" s="135">
        <f>ROUND(I226*H226,2)</f>
        <v>0</v>
      </c>
      <c r="K226" s="131" t="s">
        <v>151</v>
      </c>
      <c r="L226" s="33"/>
      <c r="M226" s="136" t="s">
        <v>3</v>
      </c>
      <c r="N226" s="137" t="s">
        <v>44</v>
      </c>
      <c r="P226" s="138">
        <f>O226*H226</f>
        <v>0</v>
      </c>
      <c r="Q226" s="138">
        <v>0</v>
      </c>
      <c r="R226" s="138">
        <f>Q226*H226</f>
        <v>0</v>
      </c>
      <c r="S226" s="138">
        <v>0</v>
      </c>
      <c r="T226" s="139">
        <f>S226*H226</f>
        <v>0</v>
      </c>
      <c r="AR226" s="140" t="s">
        <v>155</v>
      </c>
      <c r="AT226" s="140" t="s">
        <v>126</v>
      </c>
      <c r="AU226" s="140" t="s">
        <v>83</v>
      </c>
      <c r="AY226" s="18" t="s">
        <v>123</v>
      </c>
      <c r="BE226" s="141">
        <f>IF(N226="základní",J226,0)</f>
        <v>0</v>
      </c>
      <c r="BF226" s="141">
        <f>IF(N226="snížená",J226,0)</f>
        <v>0</v>
      </c>
      <c r="BG226" s="141">
        <f>IF(N226="zákl. přenesená",J226,0)</f>
        <v>0</v>
      </c>
      <c r="BH226" s="141">
        <f>IF(N226="sníž. přenesená",J226,0)</f>
        <v>0</v>
      </c>
      <c r="BI226" s="141">
        <f>IF(N226="nulová",J226,0)</f>
        <v>0</v>
      </c>
      <c r="BJ226" s="18" t="s">
        <v>81</v>
      </c>
      <c r="BK226" s="141">
        <f>ROUND(I226*H226,2)</f>
        <v>0</v>
      </c>
      <c r="BL226" s="18" t="s">
        <v>155</v>
      </c>
      <c r="BM226" s="140" t="s">
        <v>538</v>
      </c>
    </row>
    <row r="227" spans="2:65" s="1" customFormat="1">
      <c r="B227" s="33"/>
      <c r="D227" s="142" t="s">
        <v>133</v>
      </c>
      <c r="F227" s="143" t="s">
        <v>539</v>
      </c>
      <c r="I227" s="144"/>
      <c r="L227" s="33"/>
      <c r="M227" s="145"/>
      <c r="T227" s="54"/>
      <c r="AT227" s="18" t="s">
        <v>133</v>
      </c>
      <c r="AU227" s="18" t="s">
        <v>83</v>
      </c>
    </row>
    <row r="228" spans="2:65" s="1" customFormat="1" ht="16.5" customHeight="1">
      <c r="B228" s="128"/>
      <c r="C228" s="170" t="s">
        <v>540</v>
      </c>
      <c r="D228" s="170" t="s">
        <v>370</v>
      </c>
      <c r="E228" s="171" t="s">
        <v>541</v>
      </c>
      <c r="F228" s="172" t="s">
        <v>542</v>
      </c>
      <c r="G228" s="173" t="s">
        <v>311</v>
      </c>
      <c r="H228" s="174">
        <v>13.195</v>
      </c>
      <c r="I228" s="175"/>
      <c r="J228" s="176">
        <f>ROUND(I228*H228,2)</f>
        <v>0</v>
      </c>
      <c r="K228" s="172" t="s">
        <v>151</v>
      </c>
      <c r="L228" s="177"/>
      <c r="M228" s="178" t="s">
        <v>3</v>
      </c>
      <c r="N228" s="179" t="s">
        <v>44</v>
      </c>
      <c r="P228" s="138">
        <f>O228*H228</f>
        <v>0</v>
      </c>
      <c r="Q228" s="138">
        <v>2.14E-3</v>
      </c>
      <c r="R228" s="138">
        <f>Q228*H228</f>
        <v>2.82373E-2</v>
      </c>
      <c r="S228" s="138">
        <v>0</v>
      </c>
      <c r="T228" s="139">
        <f>S228*H228</f>
        <v>0</v>
      </c>
      <c r="AR228" s="140" t="s">
        <v>178</v>
      </c>
      <c r="AT228" s="140" t="s">
        <v>370</v>
      </c>
      <c r="AU228" s="140" t="s">
        <v>83</v>
      </c>
      <c r="AY228" s="18" t="s">
        <v>123</v>
      </c>
      <c r="BE228" s="141">
        <f>IF(N228="základní",J228,0)</f>
        <v>0</v>
      </c>
      <c r="BF228" s="141">
        <f>IF(N228="snížená",J228,0)</f>
        <v>0</v>
      </c>
      <c r="BG228" s="141">
        <f>IF(N228="zákl. přenesená",J228,0)</f>
        <v>0</v>
      </c>
      <c r="BH228" s="141">
        <f>IF(N228="sníž. přenesená",J228,0)</f>
        <v>0</v>
      </c>
      <c r="BI228" s="141">
        <f>IF(N228="nulová",J228,0)</f>
        <v>0</v>
      </c>
      <c r="BJ228" s="18" t="s">
        <v>81</v>
      </c>
      <c r="BK228" s="141">
        <f>ROUND(I228*H228,2)</f>
        <v>0</v>
      </c>
      <c r="BL228" s="18" t="s">
        <v>155</v>
      </c>
      <c r="BM228" s="140" t="s">
        <v>543</v>
      </c>
    </row>
    <row r="229" spans="2:65" s="13" customFormat="1">
      <c r="B229" s="153"/>
      <c r="D229" s="147" t="s">
        <v>139</v>
      </c>
      <c r="F229" s="155" t="s">
        <v>544</v>
      </c>
      <c r="H229" s="156">
        <v>13.195</v>
      </c>
      <c r="I229" s="157"/>
      <c r="L229" s="153"/>
      <c r="M229" s="158"/>
      <c r="T229" s="159"/>
      <c r="AT229" s="154" t="s">
        <v>139</v>
      </c>
      <c r="AU229" s="154" t="s">
        <v>83</v>
      </c>
      <c r="AV229" s="13" t="s">
        <v>83</v>
      </c>
      <c r="AW229" s="13" t="s">
        <v>4</v>
      </c>
      <c r="AX229" s="13" t="s">
        <v>81</v>
      </c>
      <c r="AY229" s="154" t="s">
        <v>123</v>
      </c>
    </row>
    <row r="230" spans="2:65" s="1" customFormat="1" ht="16.5" customHeight="1">
      <c r="B230" s="128"/>
      <c r="C230" s="129" t="s">
        <v>545</v>
      </c>
      <c r="D230" s="129" t="s">
        <v>126</v>
      </c>
      <c r="E230" s="130" t="s">
        <v>546</v>
      </c>
      <c r="F230" s="131" t="s">
        <v>547</v>
      </c>
      <c r="G230" s="132" t="s">
        <v>311</v>
      </c>
      <c r="H230" s="133">
        <v>13</v>
      </c>
      <c r="I230" s="134"/>
      <c r="J230" s="135">
        <f>ROUND(I230*H230,2)</f>
        <v>0</v>
      </c>
      <c r="K230" s="131" t="s">
        <v>151</v>
      </c>
      <c r="L230" s="33"/>
      <c r="M230" s="136" t="s">
        <v>3</v>
      </c>
      <c r="N230" s="137" t="s">
        <v>44</v>
      </c>
      <c r="P230" s="138">
        <f>O230*H230</f>
        <v>0</v>
      </c>
      <c r="Q230" s="138">
        <v>0</v>
      </c>
      <c r="R230" s="138">
        <f>Q230*H230</f>
        <v>0</v>
      </c>
      <c r="S230" s="138">
        <v>2.5000000000000001E-3</v>
      </c>
      <c r="T230" s="139">
        <f>S230*H230</f>
        <v>3.2500000000000001E-2</v>
      </c>
      <c r="AR230" s="140" t="s">
        <v>155</v>
      </c>
      <c r="AT230" s="140" t="s">
        <v>126</v>
      </c>
      <c r="AU230" s="140" t="s">
        <v>83</v>
      </c>
      <c r="AY230" s="18" t="s">
        <v>123</v>
      </c>
      <c r="BE230" s="141">
        <f>IF(N230="základní",J230,0)</f>
        <v>0</v>
      </c>
      <c r="BF230" s="141">
        <f>IF(N230="snížená",J230,0)</f>
        <v>0</v>
      </c>
      <c r="BG230" s="141">
        <f>IF(N230="zákl. přenesená",J230,0)</f>
        <v>0</v>
      </c>
      <c r="BH230" s="141">
        <f>IF(N230="sníž. přenesená",J230,0)</f>
        <v>0</v>
      </c>
      <c r="BI230" s="141">
        <f>IF(N230="nulová",J230,0)</f>
        <v>0</v>
      </c>
      <c r="BJ230" s="18" t="s">
        <v>81</v>
      </c>
      <c r="BK230" s="141">
        <f>ROUND(I230*H230,2)</f>
        <v>0</v>
      </c>
      <c r="BL230" s="18" t="s">
        <v>155</v>
      </c>
      <c r="BM230" s="140" t="s">
        <v>548</v>
      </c>
    </row>
    <row r="231" spans="2:65" s="1" customFormat="1">
      <c r="B231" s="33"/>
      <c r="D231" s="142" t="s">
        <v>133</v>
      </c>
      <c r="F231" s="143" t="s">
        <v>549</v>
      </c>
      <c r="I231" s="144"/>
      <c r="L231" s="33"/>
      <c r="M231" s="145"/>
      <c r="T231" s="54"/>
      <c r="AT231" s="18" t="s">
        <v>133</v>
      </c>
      <c r="AU231" s="18" t="s">
        <v>83</v>
      </c>
    </row>
    <row r="232" spans="2:65" s="13" customFormat="1">
      <c r="B232" s="153"/>
      <c r="D232" s="147" t="s">
        <v>139</v>
      </c>
      <c r="E232" s="154" t="s">
        <v>3</v>
      </c>
      <c r="F232" s="155" t="s">
        <v>550</v>
      </c>
      <c r="H232" s="156">
        <v>13</v>
      </c>
      <c r="I232" s="157"/>
      <c r="L232" s="153"/>
      <c r="M232" s="158"/>
      <c r="T232" s="159"/>
      <c r="AT232" s="154" t="s">
        <v>139</v>
      </c>
      <c r="AU232" s="154" t="s">
        <v>83</v>
      </c>
      <c r="AV232" s="13" t="s">
        <v>83</v>
      </c>
      <c r="AW232" s="13" t="s">
        <v>35</v>
      </c>
      <c r="AX232" s="13" t="s">
        <v>81</v>
      </c>
      <c r="AY232" s="154" t="s">
        <v>123</v>
      </c>
    </row>
    <row r="233" spans="2:65" s="1" customFormat="1" ht="24.2" customHeight="1">
      <c r="B233" s="128"/>
      <c r="C233" s="129" t="s">
        <v>551</v>
      </c>
      <c r="D233" s="129" t="s">
        <v>126</v>
      </c>
      <c r="E233" s="130" t="s">
        <v>552</v>
      </c>
      <c r="F233" s="131" t="s">
        <v>553</v>
      </c>
      <c r="G233" s="132" t="s">
        <v>150</v>
      </c>
      <c r="H233" s="133">
        <v>2</v>
      </c>
      <c r="I233" s="134"/>
      <c r="J233" s="135">
        <f>ROUND(I233*H233,2)</f>
        <v>0</v>
      </c>
      <c r="K233" s="131" t="s">
        <v>130</v>
      </c>
      <c r="L233" s="33"/>
      <c r="M233" s="136" t="s">
        <v>3</v>
      </c>
      <c r="N233" s="137" t="s">
        <v>44</v>
      </c>
      <c r="P233" s="138">
        <f>O233*H233</f>
        <v>0</v>
      </c>
      <c r="Q233" s="138">
        <v>0</v>
      </c>
      <c r="R233" s="138">
        <f>Q233*H233</f>
        <v>0</v>
      </c>
      <c r="S233" s="138">
        <v>0</v>
      </c>
      <c r="T233" s="139">
        <f>S233*H233</f>
        <v>0</v>
      </c>
      <c r="AR233" s="140" t="s">
        <v>155</v>
      </c>
      <c r="AT233" s="140" t="s">
        <v>126</v>
      </c>
      <c r="AU233" s="140" t="s">
        <v>83</v>
      </c>
      <c r="AY233" s="18" t="s">
        <v>123</v>
      </c>
      <c r="BE233" s="141">
        <f>IF(N233="základní",J233,0)</f>
        <v>0</v>
      </c>
      <c r="BF233" s="141">
        <f>IF(N233="snížená",J233,0)</f>
        <v>0</v>
      </c>
      <c r="BG233" s="141">
        <f>IF(N233="zákl. přenesená",J233,0)</f>
        <v>0</v>
      </c>
      <c r="BH233" s="141">
        <f>IF(N233="sníž. přenesená",J233,0)</f>
        <v>0</v>
      </c>
      <c r="BI233" s="141">
        <f>IF(N233="nulová",J233,0)</f>
        <v>0</v>
      </c>
      <c r="BJ233" s="18" t="s">
        <v>81</v>
      </c>
      <c r="BK233" s="141">
        <f>ROUND(I233*H233,2)</f>
        <v>0</v>
      </c>
      <c r="BL233" s="18" t="s">
        <v>155</v>
      </c>
      <c r="BM233" s="140" t="s">
        <v>554</v>
      </c>
    </row>
    <row r="234" spans="2:65" s="1" customFormat="1">
      <c r="B234" s="33"/>
      <c r="D234" s="142" t="s">
        <v>133</v>
      </c>
      <c r="F234" s="143" t="s">
        <v>555</v>
      </c>
      <c r="I234" s="144"/>
      <c r="L234" s="33"/>
      <c r="M234" s="145"/>
      <c r="T234" s="54"/>
      <c r="AT234" s="18" t="s">
        <v>133</v>
      </c>
      <c r="AU234" s="18" t="s">
        <v>83</v>
      </c>
    </row>
    <row r="235" spans="2:65" s="13" customFormat="1">
      <c r="B235" s="153"/>
      <c r="D235" s="147" t="s">
        <v>139</v>
      </c>
      <c r="E235" s="154" t="s">
        <v>3</v>
      </c>
      <c r="F235" s="155" t="s">
        <v>556</v>
      </c>
      <c r="H235" s="156">
        <v>2</v>
      </c>
      <c r="I235" s="157"/>
      <c r="L235" s="153"/>
      <c r="M235" s="158"/>
      <c r="T235" s="159"/>
      <c r="AT235" s="154" t="s">
        <v>139</v>
      </c>
      <c r="AU235" s="154" t="s">
        <v>83</v>
      </c>
      <c r="AV235" s="13" t="s">
        <v>83</v>
      </c>
      <c r="AW235" s="13" t="s">
        <v>35</v>
      </c>
      <c r="AX235" s="13" t="s">
        <v>81</v>
      </c>
      <c r="AY235" s="154" t="s">
        <v>123</v>
      </c>
    </row>
    <row r="236" spans="2:65" s="1" customFormat="1" ht="16.5" customHeight="1">
      <c r="B236" s="128"/>
      <c r="C236" s="170" t="s">
        <v>557</v>
      </c>
      <c r="D236" s="170" t="s">
        <v>370</v>
      </c>
      <c r="E236" s="171" t="s">
        <v>558</v>
      </c>
      <c r="F236" s="172" t="s">
        <v>559</v>
      </c>
      <c r="G236" s="173" t="s">
        <v>150</v>
      </c>
      <c r="H236" s="174">
        <v>2</v>
      </c>
      <c r="I236" s="175"/>
      <c r="J236" s="176">
        <f>ROUND(I236*H236,2)</f>
        <v>0</v>
      </c>
      <c r="K236" s="172" t="s">
        <v>130</v>
      </c>
      <c r="L236" s="177"/>
      <c r="M236" s="178" t="s">
        <v>3</v>
      </c>
      <c r="N236" s="179" t="s">
        <v>44</v>
      </c>
      <c r="P236" s="138">
        <f>O236*H236</f>
        <v>0</v>
      </c>
      <c r="Q236" s="138">
        <v>3.8999999999999999E-4</v>
      </c>
      <c r="R236" s="138">
        <f>Q236*H236</f>
        <v>7.7999999999999999E-4</v>
      </c>
      <c r="S236" s="138">
        <v>0</v>
      </c>
      <c r="T236" s="139">
        <f>S236*H236</f>
        <v>0</v>
      </c>
      <c r="AR236" s="140" t="s">
        <v>178</v>
      </c>
      <c r="AT236" s="140" t="s">
        <v>370</v>
      </c>
      <c r="AU236" s="140" t="s">
        <v>83</v>
      </c>
      <c r="AY236" s="18" t="s">
        <v>123</v>
      </c>
      <c r="BE236" s="141">
        <f>IF(N236="základní",J236,0)</f>
        <v>0</v>
      </c>
      <c r="BF236" s="141">
        <f>IF(N236="snížená",J236,0)</f>
        <v>0</v>
      </c>
      <c r="BG236" s="141">
        <f>IF(N236="zákl. přenesená",J236,0)</f>
        <v>0</v>
      </c>
      <c r="BH236" s="141">
        <f>IF(N236="sníž. přenesená",J236,0)</f>
        <v>0</v>
      </c>
      <c r="BI236" s="141">
        <f>IF(N236="nulová",J236,0)</f>
        <v>0</v>
      </c>
      <c r="BJ236" s="18" t="s">
        <v>81</v>
      </c>
      <c r="BK236" s="141">
        <f>ROUND(I236*H236,2)</f>
        <v>0</v>
      </c>
      <c r="BL236" s="18" t="s">
        <v>155</v>
      </c>
      <c r="BM236" s="140" t="s">
        <v>560</v>
      </c>
    </row>
    <row r="237" spans="2:65" s="1" customFormat="1" ht="24.2" customHeight="1">
      <c r="B237" s="128"/>
      <c r="C237" s="129" t="s">
        <v>561</v>
      </c>
      <c r="D237" s="129" t="s">
        <v>126</v>
      </c>
      <c r="E237" s="130" t="s">
        <v>552</v>
      </c>
      <c r="F237" s="131" t="s">
        <v>553</v>
      </c>
      <c r="G237" s="132" t="s">
        <v>150</v>
      </c>
      <c r="H237" s="133">
        <v>2</v>
      </c>
      <c r="I237" s="134"/>
      <c r="J237" s="135">
        <f>ROUND(I237*H237,2)</f>
        <v>0</v>
      </c>
      <c r="K237" s="131" t="s">
        <v>130</v>
      </c>
      <c r="L237" s="33"/>
      <c r="M237" s="136" t="s">
        <v>3</v>
      </c>
      <c r="N237" s="137" t="s">
        <v>44</v>
      </c>
      <c r="P237" s="138">
        <f>O237*H237</f>
        <v>0</v>
      </c>
      <c r="Q237" s="138">
        <v>0</v>
      </c>
      <c r="R237" s="138">
        <f>Q237*H237</f>
        <v>0</v>
      </c>
      <c r="S237" s="138">
        <v>0</v>
      </c>
      <c r="T237" s="139">
        <f>S237*H237</f>
        <v>0</v>
      </c>
      <c r="AR237" s="140" t="s">
        <v>155</v>
      </c>
      <c r="AT237" s="140" t="s">
        <v>126</v>
      </c>
      <c r="AU237" s="140" t="s">
        <v>83</v>
      </c>
      <c r="AY237" s="18" t="s">
        <v>123</v>
      </c>
      <c r="BE237" s="141">
        <f>IF(N237="základní",J237,0)</f>
        <v>0</v>
      </c>
      <c r="BF237" s="141">
        <f>IF(N237="snížená",J237,0)</f>
        <v>0</v>
      </c>
      <c r="BG237" s="141">
        <f>IF(N237="zákl. přenesená",J237,0)</f>
        <v>0</v>
      </c>
      <c r="BH237" s="141">
        <f>IF(N237="sníž. přenesená",J237,0)</f>
        <v>0</v>
      </c>
      <c r="BI237" s="141">
        <f>IF(N237="nulová",J237,0)</f>
        <v>0</v>
      </c>
      <c r="BJ237" s="18" t="s">
        <v>81</v>
      </c>
      <c r="BK237" s="141">
        <f>ROUND(I237*H237,2)</f>
        <v>0</v>
      </c>
      <c r="BL237" s="18" t="s">
        <v>155</v>
      </c>
      <c r="BM237" s="140" t="s">
        <v>562</v>
      </c>
    </row>
    <row r="238" spans="2:65" s="1" customFormat="1">
      <c r="B238" s="33"/>
      <c r="D238" s="142" t="s">
        <v>133</v>
      </c>
      <c r="F238" s="143" t="s">
        <v>555</v>
      </c>
      <c r="I238" s="144"/>
      <c r="L238" s="33"/>
      <c r="M238" s="145"/>
      <c r="T238" s="54"/>
      <c r="AT238" s="18" t="s">
        <v>133</v>
      </c>
      <c r="AU238" s="18" t="s">
        <v>83</v>
      </c>
    </row>
    <row r="239" spans="2:65" s="13" customFormat="1">
      <c r="B239" s="153"/>
      <c r="D239" s="147" t="s">
        <v>139</v>
      </c>
      <c r="E239" s="154" t="s">
        <v>3</v>
      </c>
      <c r="F239" s="155" t="s">
        <v>563</v>
      </c>
      <c r="H239" s="156">
        <v>2</v>
      </c>
      <c r="I239" s="157"/>
      <c r="L239" s="153"/>
      <c r="M239" s="158"/>
      <c r="T239" s="159"/>
      <c r="AT239" s="154" t="s">
        <v>139</v>
      </c>
      <c r="AU239" s="154" t="s">
        <v>83</v>
      </c>
      <c r="AV239" s="13" t="s">
        <v>83</v>
      </c>
      <c r="AW239" s="13" t="s">
        <v>35</v>
      </c>
      <c r="AX239" s="13" t="s">
        <v>81</v>
      </c>
      <c r="AY239" s="154" t="s">
        <v>123</v>
      </c>
    </row>
    <row r="240" spans="2:65" s="1" customFormat="1" ht="24.95" customHeight="1">
      <c r="B240" s="128"/>
      <c r="C240" s="170" t="s">
        <v>564</v>
      </c>
      <c r="D240" s="170" t="s">
        <v>370</v>
      </c>
      <c r="E240" s="171" t="s">
        <v>565</v>
      </c>
      <c r="F240" s="172" t="s">
        <v>566</v>
      </c>
      <c r="G240" s="173" t="s">
        <v>150</v>
      </c>
      <c r="H240" s="174">
        <v>2</v>
      </c>
      <c r="I240" s="175"/>
      <c r="J240" s="176">
        <f>ROUND(I240*H240,2)</f>
        <v>0</v>
      </c>
      <c r="K240" s="172" t="s">
        <v>3</v>
      </c>
      <c r="L240" s="177"/>
      <c r="M240" s="178" t="s">
        <v>3</v>
      </c>
      <c r="N240" s="179" t="s">
        <v>44</v>
      </c>
      <c r="P240" s="138">
        <f>O240*H240</f>
        <v>0</v>
      </c>
      <c r="Q240" s="138">
        <v>7.4999999999999997E-3</v>
      </c>
      <c r="R240" s="138">
        <f>Q240*H240</f>
        <v>1.4999999999999999E-2</v>
      </c>
      <c r="S240" s="138">
        <v>0</v>
      </c>
      <c r="T240" s="139">
        <f>S240*H240</f>
        <v>0</v>
      </c>
      <c r="AR240" s="140" t="s">
        <v>178</v>
      </c>
      <c r="AT240" s="140" t="s">
        <v>370</v>
      </c>
      <c r="AU240" s="140" t="s">
        <v>83</v>
      </c>
      <c r="AY240" s="18" t="s">
        <v>123</v>
      </c>
      <c r="BE240" s="141">
        <f>IF(N240="základní",J240,0)</f>
        <v>0</v>
      </c>
      <c r="BF240" s="141">
        <f>IF(N240="snížená",J240,0)</f>
        <v>0</v>
      </c>
      <c r="BG240" s="141">
        <f>IF(N240="zákl. přenesená",J240,0)</f>
        <v>0</v>
      </c>
      <c r="BH240" s="141">
        <f>IF(N240="sníž. přenesená",J240,0)</f>
        <v>0</v>
      </c>
      <c r="BI240" s="141">
        <f>IF(N240="nulová",J240,0)</f>
        <v>0</v>
      </c>
      <c r="BJ240" s="18" t="s">
        <v>81</v>
      </c>
      <c r="BK240" s="141">
        <f>ROUND(I240*H240,2)</f>
        <v>0</v>
      </c>
      <c r="BL240" s="18" t="s">
        <v>155</v>
      </c>
      <c r="BM240" s="140" t="s">
        <v>567</v>
      </c>
    </row>
    <row r="241" spans="2:65" s="1" customFormat="1" ht="16.5" customHeight="1">
      <c r="B241" s="128"/>
      <c r="C241" s="129" t="s">
        <v>568</v>
      </c>
      <c r="D241" s="129" t="s">
        <v>126</v>
      </c>
      <c r="E241" s="130" t="s">
        <v>569</v>
      </c>
      <c r="F241" s="131" t="s">
        <v>570</v>
      </c>
      <c r="G241" s="132" t="s">
        <v>311</v>
      </c>
      <c r="H241" s="133">
        <v>13</v>
      </c>
      <c r="I241" s="134"/>
      <c r="J241" s="135">
        <f>ROUND(I241*H241,2)</f>
        <v>0</v>
      </c>
      <c r="K241" s="131" t="s">
        <v>130</v>
      </c>
      <c r="L241" s="33"/>
      <c r="M241" s="136" t="s">
        <v>3</v>
      </c>
      <c r="N241" s="137" t="s">
        <v>44</v>
      </c>
      <c r="P241" s="138">
        <f>O241*H241</f>
        <v>0</v>
      </c>
      <c r="Q241" s="138">
        <v>0</v>
      </c>
      <c r="R241" s="138">
        <f>Q241*H241</f>
        <v>0</v>
      </c>
      <c r="S241" s="138">
        <v>0</v>
      </c>
      <c r="T241" s="139">
        <f>S241*H241</f>
        <v>0</v>
      </c>
      <c r="AR241" s="140" t="s">
        <v>155</v>
      </c>
      <c r="AT241" s="140" t="s">
        <v>126</v>
      </c>
      <c r="AU241" s="140" t="s">
        <v>83</v>
      </c>
      <c r="AY241" s="18" t="s">
        <v>123</v>
      </c>
      <c r="BE241" s="141">
        <f>IF(N241="základní",J241,0)</f>
        <v>0</v>
      </c>
      <c r="BF241" s="141">
        <f>IF(N241="snížená",J241,0)</f>
        <v>0</v>
      </c>
      <c r="BG241" s="141">
        <f>IF(N241="zákl. přenesená",J241,0)</f>
        <v>0</v>
      </c>
      <c r="BH241" s="141">
        <f>IF(N241="sníž. přenesená",J241,0)</f>
        <v>0</v>
      </c>
      <c r="BI241" s="141">
        <f>IF(N241="nulová",J241,0)</f>
        <v>0</v>
      </c>
      <c r="BJ241" s="18" t="s">
        <v>81</v>
      </c>
      <c r="BK241" s="141">
        <f>ROUND(I241*H241,2)</f>
        <v>0</v>
      </c>
      <c r="BL241" s="18" t="s">
        <v>155</v>
      </c>
      <c r="BM241" s="140" t="s">
        <v>571</v>
      </c>
    </row>
    <row r="242" spans="2:65" s="1" customFormat="1">
      <c r="B242" s="33"/>
      <c r="D242" s="142" t="s">
        <v>133</v>
      </c>
      <c r="F242" s="143" t="s">
        <v>572</v>
      </c>
      <c r="I242" s="144"/>
      <c r="L242" s="33"/>
      <c r="M242" s="145"/>
      <c r="T242" s="54"/>
      <c r="AT242" s="18" t="s">
        <v>133</v>
      </c>
      <c r="AU242" s="18" t="s">
        <v>83</v>
      </c>
    </row>
    <row r="243" spans="2:65" s="13" customFormat="1">
      <c r="B243" s="153"/>
      <c r="D243" s="147" t="s">
        <v>139</v>
      </c>
      <c r="E243" s="154" t="s">
        <v>3</v>
      </c>
      <c r="F243" s="155" t="s">
        <v>573</v>
      </c>
      <c r="H243" s="156">
        <v>13</v>
      </c>
      <c r="I243" s="157"/>
      <c r="L243" s="153"/>
      <c r="M243" s="158"/>
      <c r="T243" s="159"/>
      <c r="AT243" s="154" t="s">
        <v>139</v>
      </c>
      <c r="AU243" s="154" t="s">
        <v>83</v>
      </c>
      <c r="AV243" s="13" t="s">
        <v>83</v>
      </c>
      <c r="AW243" s="13" t="s">
        <v>35</v>
      </c>
      <c r="AX243" s="13" t="s">
        <v>81</v>
      </c>
      <c r="AY243" s="154" t="s">
        <v>123</v>
      </c>
    </row>
    <row r="244" spans="2:65" s="1" customFormat="1" ht="16.5" customHeight="1">
      <c r="B244" s="128"/>
      <c r="C244" s="129" t="s">
        <v>574</v>
      </c>
      <c r="D244" s="129" t="s">
        <v>126</v>
      </c>
      <c r="E244" s="130" t="s">
        <v>575</v>
      </c>
      <c r="F244" s="131" t="s">
        <v>576</v>
      </c>
      <c r="G244" s="132" t="s">
        <v>311</v>
      </c>
      <c r="H244" s="133">
        <v>13</v>
      </c>
      <c r="I244" s="134"/>
      <c r="J244" s="135">
        <f>ROUND(I244*H244,2)</f>
        <v>0</v>
      </c>
      <c r="K244" s="131" t="s">
        <v>130</v>
      </c>
      <c r="L244" s="33"/>
      <c r="M244" s="136" t="s">
        <v>3</v>
      </c>
      <c r="N244" s="137" t="s">
        <v>44</v>
      </c>
      <c r="P244" s="138">
        <f>O244*H244</f>
        <v>0</v>
      </c>
      <c r="Q244" s="138">
        <v>0</v>
      </c>
      <c r="R244" s="138">
        <f>Q244*H244</f>
        <v>0</v>
      </c>
      <c r="S244" s="138">
        <v>0</v>
      </c>
      <c r="T244" s="139">
        <f>S244*H244</f>
        <v>0</v>
      </c>
      <c r="AR244" s="140" t="s">
        <v>155</v>
      </c>
      <c r="AT244" s="140" t="s">
        <v>126</v>
      </c>
      <c r="AU244" s="140" t="s">
        <v>83</v>
      </c>
      <c r="AY244" s="18" t="s">
        <v>123</v>
      </c>
      <c r="BE244" s="141">
        <f>IF(N244="základní",J244,0)</f>
        <v>0</v>
      </c>
      <c r="BF244" s="141">
        <f>IF(N244="snížená",J244,0)</f>
        <v>0</v>
      </c>
      <c r="BG244" s="141">
        <f>IF(N244="zákl. přenesená",J244,0)</f>
        <v>0</v>
      </c>
      <c r="BH244" s="141">
        <f>IF(N244="sníž. přenesená",J244,0)</f>
        <v>0</v>
      </c>
      <c r="BI244" s="141">
        <f>IF(N244="nulová",J244,0)</f>
        <v>0</v>
      </c>
      <c r="BJ244" s="18" t="s">
        <v>81</v>
      </c>
      <c r="BK244" s="141">
        <f>ROUND(I244*H244,2)</f>
        <v>0</v>
      </c>
      <c r="BL244" s="18" t="s">
        <v>155</v>
      </c>
      <c r="BM244" s="140" t="s">
        <v>577</v>
      </c>
    </row>
    <row r="245" spans="2:65" s="1" customFormat="1">
      <c r="B245" s="33"/>
      <c r="D245" s="142" t="s">
        <v>133</v>
      </c>
      <c r="F245" s="143" t="s">
        <v>578</v>
      </c>
      <c r="I245" s="144"/>
      <c r="L245" s="33"/>
      <c r="M245" s="145"/>
      <c r="T245" s="54"/>
      <c r="AT245" s="18" t="s">
        <v>133</v>
      </c>
      <c r="AU245" s="18" t="s">
        <v>83</v>
      </c>
    </row>
    <row r="246" spans="2:65" s="13" customFormat="1">
      <c r="B246" s="153"/>
      <c r="D246" s="147" t="s">
        <v>139</v>
      </c>
      <c r="E246" s="154" t="s">
        <v>3</v>
      </c>
      <c r="F246" s="155" t="s">
        <v>579</v>
      </c>
      <c r="H246" s="156">
        <v>13</v>
      </c>
      <c r="I246" s="157"/>
      <c r="L246" s="153"/>
      <c r="M246" s="158"/>
      <c r="T246" s="159"/>
      <c r="AT246" s="154" t="s">
        <v>139</v>
      </c>
      <c r="AU246" s="154" t="s">
        <v>83</v>
      </c>
      <c r="AV246" s="13" t="s">
        <v>83</v>
      </c>
      <c r="AW246" s="13" t="s">
        <v>35</v>
      </c>
      <c r="AX246" s="13" t="s">
        <v>81</v>
      </c>
      <c r="AY246" s="154" t="s">
        <v>123</v>
      </c>
    </row>
    <row r="247" spans="2:65" s="1" customFormat="1" ht="16.5" customHeight="1">
      <c r="B247" s="128"/>
      <c r="C247" s="129" t="s">
        <v>580</v>
      </c>
      <c r="D247" s="129" t="s">
        <v>126</v>
      </c>
      <c r="E247" s="130" t="s">
        <v>581</v>
      </c>
      <c r="F247" s="131" t="s">
        <v>582</v>
      </c>
      <c r="G247" s="132" t="s">
        <v>150</v>
      </c>
      <c r="H247" s="133">
        <v>1</v>
      </c>
      <c r="I247" s="134"/>
      <c r="J247" s="135">
        <f>ROUND(I247*H247,2)</f>
        <v>0</v>
      </c>
      <c r="K247" s="131" t="s">
        <v>3</v>
      </c>
      <c r="L247" s="33"/>
      <c r="M247" s="136" t="s">
        <v>3</v>
      </c>
      <c r="N247" s="137" t="s">
        <v>44</v>
      </c>
      <c r="P247" s="138">
        <f>O247*H247</f>
        <v>0</v>
      </c>
      <c r="Q247" s="138">
        <v>0.1326</v>
      </c>
      <c r="R247" s="138">
        <f>Q247*H247</f>
        <v>0.1326</v>
      </c>
      <c r="S247" s="138">
        <v>0</v>
      </c>
      <c r="T247" s="139">
        <f>S247*H247</f>
        <v>0</v>
      </c>
      <c r="AR247" s="140" t="s">
        <v>155</v>
      </c>
      <c r="AT247" s="140" t="s">
        <v>126</v>
      </c>
      <c r="AU247" s="140" t="s">
        <v>83</v>
      </c>
      <c r="AY247" s="18" t="s">
        <v>123</v>
      </c>
      <c r="BE247" s="141">
        <f>IF(N247="základní",J247,0)</f>
        <v>0</v>
      </c>
      <c r="BF247" s="141">
        <f>IF(N247="snížená",J247,0)</f>
        <v>0</v>
      </c>
      <c r="BG247" s="141">
        <f>IF(N247="zákl. přenesená",J247,0)</f>
        <v>0</v>
      </c>
      <c r="BH247" s="141">
        <f>IF(N247="sníž. přenesená",J247,0)</f>
        <v>0</v>
      </c>
      <c r="BI247" s="141">
        <f>IF(N247="nulová",J247,0)</f>
        <v>0</v>
      </c>
      <c r="BJ247" s="18" t="s">
        <v>81</v>
      </c>
      <c r="BK247" s="141">
        <f>ROUND(I247*H247,2)</f>
        <v>0</v>
      </c>
      <c r="BL247" s="18" t="s">
        <v>155</v>
      </c>
      <c r="BM247" s="140" t="s">
        <v>583</v>
      </c>
    </row>
    <row r="248" spans="2:65" s="13" customFormat="1">
      <c r="B248" s="153"/>
      <c r="D248" s="147" t="s">
        <v>139</v>
      </c>
      <c r="E248" s="154" t="s">
        <v>3</v>
      </c>
      <c r="F248" s="155" t="s">
        <v>584</v>
      </c>
      <c r="H248" s="156">
        <v>1</v>
      </c>
      <c r="I248" s="157"/>
      <c r="L248" s="153"/>
      <c r="M248" s="158"/>
      <c r="T248" s="159"/>
      <c r="AT248" s="154" t="s">
        <v>139</v>
      </c>
      <c r="AU248" s="154" t="s">
        <v>83</v>
      </c>
      <c r="AV248" s="13" t="s">
        <v>83</v>
      </c>
      <c r="AW248" s="13" t="s">
        <v>35</v>
      </c>
      <c r="AX248" s="13" t="s">
        <v>81</v>
      </c>
      <c r="AY248" s="154" t="s">
        <v>123</v>
      </c>
    </row>
    <row r="249" spans="2:65" s="1" customFormat="1" ht="24.2" customHeight="1">
      <c r="B249" s="128"/>
      <c r="C249" s="129" t="s">
        <v>585</v>
      </c>
      <c r="D249" s="129" t="s">
        <v>126</v>
      </c>
      <c r="E249" s="130" t="s">
        <v>586</v>
      </c>
      <c r="F249" s="131" t="s">
        <v>587</v>
      </c>
      <c r="G249" s="132" t="s">
        <v>150</v>
      </c>
      <c r="H249" s="133">
        <v>1</v>
      </c>
      <c r="I249" s="134"/>
      <c r="J249" s="135">
        <f>ROUND(I249*H249,2)</f>
        <v>0</v>
      </c>
      <c r="K249" s="131" t="s">
        <v>130</v>
      </c>
      <c r="L249" s="33"/>
      <c r="M249" s="136" t="s">
        <v>3</v>
      </c>
      <c r="N249" s="137" t="s">
        <v>44</v>
      </c>
      <c r="P249" s="138">
        <f>O249*H249</f>
        <v>0</v>
      </c>
      <c r="Q249" s="138">
        <v>0.65847999999999995</v>
      </c>
      <c r="R249" s="138">
        <f>Q249*H249</f>
        <v>0.65847999999999995</v>
      </c>
      <c r="S249" s="138">
        <v>0.66</v>
      </c>
      <c r="T249" s="139">
        <f>S249*H249</f>
        <v>0.66</v>
      </c>
      <c r="AR249" s="140" t="s">
        <v>155</v>
      </c>
      <c r="AT249" s="140" t="s">
        <v>126</v>
      </c>
      <c r="AU249" s="140" t="s">
        <v>83</v>
      </c>
      <c r="AY249" s="18" t="s">
        <v>123</v>
      </c>
      <c r="BE249" s="141">
        <f>IF(N249="základní",J249,0)</f>
        <v>0</v>
      </c>
      <c r="BF249" s="141">
        <f>IF(N249="snížená",J249,0)</f>
        <v>0</v>
      </c>
      <c r="BG249" s="141">
        <f>IF(N249="zákl. přenesená",J249,0)</f>
        <v>0</v>
      </c>
      <c r="BH249" s="141">
        <f>IF(N249="sníž. přenesená",J249,0)</f>
        <v>0</v>
      </c>
      <c r="BI249" s="141">
        <f>IF(N249="nulová",J249,0)</f>
        <v>0</v>
      </c>
      <c r="BJ249" s="18" t="s">
        <v>81</v>
      </c>
      <c r="BK249" s="141">
        <f>ROUND(I249*H249,2)</f>
        <v>0</v>
      </c>
      <c r="BL249" s="18" t="s">
        <v>155</v>
      </c>
      <c r="BM249" s="140" t="s">
        <v>588</v>
      </c>
    </row>
    <row r="250" spans="2:65" s="1" customFormat="1">
      <c r="B250" s="33"/>
      <c r="D250" s="142" t="s">
        <v>133</v>
      </c>
      <c r="F250" s="143" t="s">
        <v>589</v>
      </c>
      <c r="I250" s="144"/>
      <c r="L250" s="33"/>
      <c r="M250" s="145"/>
      <c r="T250" s="54"/>
      <c r="AT250" s="18" t="s">
        <v>133</v>
      </c>
      <c r="AU250" s="18" t="s">
        <v>83</v>
      </c>
    </row>
    <row r="251" spans="2:65" s="13" customFormat="1">
      <c r="B251" s="153"/>
      <c r="D251" s="147" t="s">
        <v>139</v>
      </c>
      <c r="E251" s="154" t="s">
        <v>3</v>
      </c>
      <c r="F251" s="155" t="s">
        <v>590</v>
      </c>
      <c r="H251" s="156">
        <v>1</v>
      </c>
      <c r="I251" s="157"/>
      <c r="L251" s="153"/>
      <c r="M251" s="158"/>
      <c r="T251" s="159"/>
      <c r="AT251" s="154" t="s">
        <v>139</v>
      </c>
      <c r="AU251" s="154" t="s">
        <v>83</v>
      </c>
      <c r="AV251" s="13" t="s">
        <v>83</v>
      </c>
      <c r="AW251" s="13" t="s">
        <v>35</v>
      </c>
      <c r="AX251" s="13" t="s">
        <v>81</v>
      </c>
      <c r="AY251" s="154" t="s">
        <v>123</v>
      </c>
    </row>
    <row r="252" spans="2:65" s="1" customFormat="1" ht="16.5" customHeight="1">
      <c r="B252" s="128"/>
      <c r="C252" s="170" t="s">
        <v>591</v>
      </c>
      <c r="D252" s="170" t="s">
        <v>370</v>
      </c>
      <c r="E252" s="171" t="s">
        <v>592</v>
      </c>
      <c r="F252" s="172" t="s">
        <v>593</v>
      </c>
      <c r="G252" s="173" t="s">
        <v>150</v>
      </c>
      <c r="H252" s="174">
        <v>1</v>
      </c>
      <c r="I252" s="175"/>
      <c r="J252" s="176">
        <f>ROUND(I252*H252,2)</f>
        <v>0</v>
      </c>
      <c r="K252" s="172" t="s">
        <v>130</v>
      </c>
      <c r="L252" s="177"/>
      <c r="M252" s="178" t="s">
        <v>3</v>
      </c>
      <c r="N252" s="179" t="s">
        <v>44</v>
      </c>
      <c r="P252" s="138">
        <f>O252*H252</f>
        <v>0</v>
      </c>
      <c r="Q252" s="138">
        <v>7.9000000000000001E-2</v>
      </c>
      <c r="R252" s="138">
        <f>Q252*H252</f>
        <v>7.9000000000000001E-2</v>
      </c>
      <c r="S252" s="138">
        <v>0</v>
      </c>
      <c r="T252" s="139">
        <f>S252*H252</f>
        <v>0</v>
      </c>
      <c r="AR252" s="140" t="s">
        <v>178</v>
      </c>
      <c r="AT252" s="140" t="s">
        <v>370</v>
      </c>
      <c r="AU252" s="140" t="s">
        <v>83</v>
      </c>
      <c r="AY252" s="18" t="s">
        <v>123</v>
      </c>
      <c r="BE252" s="141">
        <f>IF(N252="základní",J252,0)</f>
        <v>0</v>
      </c>
      <c r="BF252" s="141">
        <f>IF(N252="snížená",J252,0)</f>
        <v>0</v>
      </c>
      <c r="BG252" s="141">
        <f>IF(N252="zákl. přenesená",J252,0)</f>
        <v>0</v>
      </c>
      <c r="BH252" s="141">
        <f>IF(N252="sníž. přenesená",J252,0)</f>
        <v>0</v>
      </c>
      <c r="BI252" s="141">
        <f>IF(N252="nulová",J252,0)</f>
        <v>0</v>
      </c>
      <c r="BJ252" s="18" t="s">
        <v>81</v>
      </c>
      <c r="BK252" s="141">
        <f>ROUND(I252*H252,2)</f>
        <v>0</v>
      </c>
      <c r="BL252" s="18" t="s">
        <v>155</v>
      </c>
      <c r="BM252" s="140" t="s">
        <v>594</v>
      </c>
    </row>
    <row r="253" spans="2:65" s="1" customFormat="1" ht="16.5" customHeight="1">
      <c r="B253" s="128"/>
      <c r="C253" s="129" t="s">
        <v>595</v>
      </c>
      <c r="D253" s="129" t="s">
        <v>126</v>
      </c>
      <c r="E253" s="130" t="s">
        <v>596</v>
      </c>
      <c r="F253" s="131" t="s">
        <v>597</v>
      </c>
      <c r="G253" s="132" t="s">
        <v>311</v>
      </c>
      <c r="H253" s="133">
        <v>14.3</v>
      </c>
      <c r="I253" s="134"/>
      <c r="J253" s="135">
        <f>ROUND(I253*H253,2)</f>
        <v>0</v>
      </c>
      <c r="K253" s="131" t="s">
        <v>130</v>
      </c>
      <c r="L253" s="33"/>
      <c r="M253" s="136" t="s">
        <v>3</v>
      </c>
      <c r="N253" s="137" t="s">
        <v>44</v>
      </c>
      <c r="P253" s="138">
        <f>O253*H253</f>
        <v>0</v>
      </c>
      <c r="Q253" s="138">
        <v>1.9000000000000001E-4</v>
      </c>
      <c r="R253" s="138">
        <f>Q253*H253</f>
        <v>2.7170000000000002E-3</v>
      </c>
      <c r="S253" s="138">
        <v>0</v>
      </c>
      <c r="T253" s="139">
        <f>S253*H253</f>
        <v>0</v>
      </c>
      <c r="AR253" s="140" t="s">
        <v>155</v>
      </c>
      <c r="AT253" s="140" t="s">
        <v>126</v>
      </c>
      <c r="AU253" s="140" t="s">
        <v>83</v>
      </c>
      <c r="AY253" s="18" t="s">
        <v>123</v>
      </c>
      <c r="BE253" s="141">
        <f>IF(N253="základní",J253,0)</f>
        <v>0</v>
      </c>
      <c r="BF253" s="141">
        <f>IF(N253="snížená",J253,0)</f>
        <v>0</v>
      </c>
      <c r="BG253" s="141">
        <f>IF(N253="zákl. přenesená",J253,0)</f>
        <v>0</v>
      </c>
      <c r="BH253" s="141">
        <f>IF(N253="sníž. přenesená",J253,0)</f>
        <v>0</v>
      </c>
      <c r="BI253" s="141">
        <f>IF(N253="nulová",J253,0)</f>
        <v>0</v>
      </c>
      <c r="BJ253" s="18" t="s">
        <v>81</v>
      </c>
      <c r="BK253" s="141">
        <f>ROUND(I253*H253,2)</f>
        <v>0</v>
      </c>
      <c r="BL253" s="18" t="s">
        <v>155</v>
      </c>
      <c r="BM253" s="140" t="s">
        <v>598</v>
      </c>
    </row>
    <row r="254" spans="2:65" s="1" customFormat="1">
      <c r="B254" s="33"/>
      <c r="D254" s="142" t="s">
        <v>133</v>
      </c>
      <c r="F254" s="143" t="s">
        <v>599</v>
      </c>
      <c r="I254" s="144"/>
      <c r="L254" s="33"/>
      <c r="M254" s="145"/>
      <c r="T254" s="54"/>
      <c r="AT254" s="18" t="s">
        <v>133</v>
      </c>
      <c r="AU254" s="18" t="s">
        <v>83</v>
      </c>
    </row>
    <row r="255" spans="2:65" s="13" customFormat="1">
      <c r="B255" s="153"/>
      <c r="D255" s="147" t="s">
        <v>139</v>
      </c>
      <c r="E255" s="154" t="s">
        <v>3</v>
      </c>
      <c r="F255" s="155" t="s">
        <v>600</v>
      </c>
      <c r="H255" s="156">
        <v>14.3</v>
      </c>
      <c r="I255" s="157"/>
      <c r="L255" s="153"/>
      <c r="M255" s="158"/>
      <c r="T255" s="159"/>
      <c r="AT255" s="154" t="s">
        <v>139</v>
      </c>
      <c r="AU255" s="154" t="s">
        <v>83</v>
      </c>
      <c r="AV255" s="13" t="s">
        <v>83</v>
      </c>
      <c r="AW255" s="13" t="s">
        <v>35</v>
      </c>
      <c r="AX255" s="13" t="s">
        <v>81</v>
      </c>
      <c r="AY255" s="154" t="s">
        <v>123</v>
      </c>
    </row>
    <row r="256" spans="2:65" s="1" customFormat="1" ht="16.5" customHeight="1">
      <c r="B256" s="128"/>
      <c r="C256" s="129" t="s">
        <v>601</v>
      </c>
      <c r="D256" s="129" t="s">
        <v>126</v>
      </c>
      <c r="E256" s="130" t="s">
        <v>602</v>
      </c>
      <c r="F256" s="131" t="s">
        <v>603</v>
      </c>
      <c r="G256" s="132" t="s">
        <v>311</v>
      </c>
      <c r="H256" s="133">
        <v>13</v>
      </c>
      <c r="I256" s="134"/>
      <c r="J256" s="135">
        <f>ROUND(I256*H256,2)</f>
        <v>0</v>
      </c>
      <c r="K256" s="131" t="s">
        <v>151</v>
      </c>
      <c r="L256" s="33"/>
      <c r="M256" s="136" t="s">
        <v>3</v>
      </c>
      <c r="N256" s="137" t="s">
        <v>44</v>
      </c>
      <c r="P256" s="138">
        <f>O256*H256</f>
        <v>0</v>
      </c>
      <c r="Q256" s="138">
        <v>9.0000000000000006E-5</v>
      </c>
      <c r="R256" s="138">
        <f>Q256*H256</f>
        <v>1.17E-3</v>
      </c>
      <c r="S256" s="138">
        <v>0</v>
      </c>
      <c r="T256" s="139">
        <f>S256*H256</f>
        <v>0</v>
      </c>
      <c r="AR256" s="140" t="s">
        <v>155</v>
      </c>
      <c r="AT256" s="140" t="s">
        <v>126</v>
      </c>
      <c r="AU256" s="140" t="s">
        <v>83</v>
      </c>
      <c r="AY256" s="18" t="s">
        <v>123</v>
      </c>
      <c r="BE256" s="141">
        <f>IF(N256="základní",J256,0)</f>
        <v>0</v>
      </c>
      <c r="BF256" s="141">
        <f>IF(N256="snížená",J256,0)</f>
        <v>0</v>
      </c>
      <c r="BG256" s="141">
        <f>IF(N256="zákl. přenesená",J256,0)</f>
        <v>0</v>
      </c>
      <c r="BH256" s="141">
        <f>IF(N256="sníž. přenesená",J256,0)</f>
        <v>0</v>
      </c>
      <c r="BI256" s="141">
        <f>IF(N256="nulová",J256,0)</f>
        <v>0</v>
      </c>
      <c r="BJ256" s="18" t="s">
        <v>81</v>
      </c>
      <c r="BK256" s="141">
        <f>ROUND(I256*H256,2)</f>
        <v>0</v>
      </c>
      <c r="BL256" s="18" t="s">
        <v>155</v>
      </c>
      <c r="BM256" s="140" t="s">
        <v>604</v>
      </c>
    </row>
    <row r="257" spans="2:65" s="1" customFormat="1">
      <c r="B257" s="33"/>
      <c r="D257" s="142" t="s">
        <v>133</v>
      </c>
      <c r="F257" s="143" t="s">
        <v>605</v>
      </c>
      <c r="I257" s="144"/>
      <c r="L257" s="33"/>
      <c r="M257" s="145"/>
      <c r="T257" s="54"/>
      <c r="AT257" s="18" t="s">
        <v>133</v>
      </c>
      <c r="AU257" s="18" t="s">
        <v>83</v>
      </c>
    </row>
    <row r="258" spans="2:65" s="11" customFormat="1" ht="22.9" customHeight="1">
      <c r="B258" s="116"/>
      <c r="D258" s="117" t="s">
        <v>72</v>
      </c>
      <c r="E258" s="126" t="s">
        <v>183</v>
      </c>
      <c r="F258" s="126" t="s">
        <v>606</v>
      </c>
      <c r="I258" s="119"/>
      <c r="J258" s="127">
        <f>BK258</f>
        <v>0</v>
      </c>
      <c r="L258" s="116"/>
      <c r="M258" s="121"/>
      <c r="P258" s="122">
        <f>SUM(P259:P301)</f>
        <v>0</v>
      </c>
      <c r="R258" s="122">
        <f>SUM(R259:R301)</f>
        <v>43.895524999999992</v>
      </c>
      <c r="T258" s="123">
        <f>SUM(T259:T301)</f>
        <v>17.163999999999998</v>
      </c>
      <c r="AR258" s="117" t="s">
        <v>81</v>
      </c>
      <c r="AT258" s="124" t="s">
        <v>72</v>
      </c>
      <c r="AU258" s="124" t="s">
        <v>81</v>
      </c>
      <c r="AY258" s="117" t="s">
        <v>123</v>
      </c>
      <c r="BK258" s="125">
        <f>SUM(BK259:BK301)</f>
        <v>0</v>
      </c>
    </row>
    <row r="259" spans="2:65" s="1" customFormat="1" ht="21.75" customHeight="1">
      <c r="B259" s="128"/>
      <c r="C259" s="129" t="s">
        <v>607</v>
      </c>
      <c r="D259" s="129" t="s">
        <v>126</v>
      </c>
      <c r="E259" s="130" t="s">
        <v>608</v>
      </c>
      <c r="F259" s="131" t="s">
        <v>609</v>
      </c>
      <c r="G259" s="132" t="s">
        <v>150</v>
      </c>
      <c r="H259" s="133">
        <v>2</v>
      </c>
      <c r="I259" s="134"/>
      <c r="J259" s="135">
        <f>ROUND(I259*H259,2)</f>
        <v>0</v>
      </c>
      <c r="K259" s="131" t="s">
        <v>130</v>
      </c>
      <c r="L259" s="33"/>
      <c r="M259" s="136" t="s">
        <v>3</v>
      </c>
      <c r="N259" s="137" t="s">
        <v>44</v>
      </c>
      <c r="P259" s="138">
        <f>O259*H259</f>
        <v>0</v>
      </c>
      <c r="Q259" s="138">
        <v>0</v>
      </c>
      <c r="R259" s="138">
        <f>Q259*H259</f>
        <v>0</v>
      </c>
      <c r="S259" s="138">
        <v>0</v>
      </c>
      <c r="T259" s="139">
        <f>S259*H259</f>
        <v>0</v>
      </c>
      <c r="AR259" s="140" t="s">
        <v>155</v>
      </c>
      <c r="AT259" s="140" t="s">
        <v>126</v>
      </c>
      <c r="AU259" s="140" t="s">
        <v>83</v>
      </c>
      <c r="AY259" s="18" t="s">
        <v>123</v>
      </c>
      <c r="BE259" s="141">
        <f>IF(N259="základní",J259,0)</f>
        <v>0</v>
      </c>
      <c r="BF259" s="141">
        <f>IF(N259="snížená",J259,0)</f>
        <v>0</v>
      </c>
      <c r="BG259" s="141">
        <f>IF(N259="zákl. přenesená",J259,0)</f>
        <v>0</v>
      </c>
      <c r="BH259" s="141">
        <f>IF(N259="sníž. přenesená",J259,0)</f>
        <v>0</v>
      </c>
      <c r="BI259" s="141">
        <f>IF(N259="nulová",J259,0)</f>
        <v>0</v>
      </c>
      <c r="BJ259" s="18" t="s">
        <v>81</v>
      </c>
      <c r="BK259" s="141">
        <f>ROUND(I259*H259,2)</f>
        <v>0</v>
      </c>
      <c r="BL259" s="18" t="s">
        <v>155</v>
      </c>
      <c r="BM259" s="140" t="s">
        <v>610</v>
      </c>
    </row>
    <row r="260" spans="2:65" s="1" customFormat="1">
      <c r="B260" s="33"/>
      <c r="D260" s="142" t="s">
        <v>133</v>
      </c>
      <c r="F260" s="143" t="s">
        <v>611</v>
      </c>
      <c r="I260" s="144"/>
      <c r="L260" s="33"/>
      <c r="M260" s="145"/>
      <c r="T260" s="54"/>
      <c r="AT260" s="18" t="s">
        <v>133</v>
      </c>
      <c r="AU260" s="18" t="s">
        <v>83</v>
      </c>
    </row>
    <row r="261" spans="2:65" s="1" customFormat="1" ht="16.5" customHeight="1">
      <c r="B261" s="128"/>
      <c r="C261" s="170" t="s">
        <v>612</v>
      </c>
      <c r="D261" s="170" t="s">
        <v>370</v>
      </c>
      <c r="E261" s="171" t="s">
        <v>613</v>
      </c>
      <c r="F261" s="172" t="s">
        <v>614</v>
      </c>
      <c r="G261" s="173" t="s">
        <v>150</v>
      </c>
      <c r="H261" s="174">
        <v>2</v>
      </c>
      <c r="I261" s="175"/>
      <c r="J261" s="176">
        <f>ROUND(I261*H261,2)</f>
        <v>0</v>
      </c>
      <c r="K261" s="172" t="s">
        <v>130</v>
      </c>
      <c r="L261" s="177"/>
      <c r="M261" s="178" t="s">
        <v>3</v>
      </c>
      <c r="N261" s="179" t="s">
        <v>44</v>
      </c>
      <c r="P261" s="138">
        <f>O261*H261</f>
        <v>0</v>
      </c>
      <c r="Q261" s="138">
        <v>2.0999999999999999E-3</v>
      </c>
      <c r="R261" s="138">
        <f>Q261*H261</f>
        <v>4.1999999999999997E-3</v>
      </c>
      <c r="S261" s="138">
        <v>0</v>
      </c>
      <c r="T261" s="139">
        <f>S261*H261</f>
        <v>0</v>
      </c>
      <c r="AR261" s="140" t="s">
        <v>178</v>
      </c>
      <c r="AT261" s="140" t="s">
        <v>370</v>
      </c>
      <c r="AU261" s="140" t="s">
        <v>83</v>
      </c>
      <c r="AY261" s="18" t="s">
        <v>123</v>
      </c>
      <c r="BE261" s="141">
        <f>IF(N261="základní",J261,0)</f>
        <v>0</v>
      </c>
      <c r="BF261" s="141">
        <f>IF(N261="snížená",J261,0)</f>
        <v>0</v>
      </c>
      <c r="BG261" s="141">
        <f>IF(N261="zákl. přenesená",J261,0)</f>
        <v>0</v>
      </c>
      <c r="BH261" s="141">
        <f>IF(N261="sníž. přenesená",J261,0)</f>
        <v>0</v>
      </c>
      <c r="BI261" s="141">
        <f>IF(N261="nulová",J261,0)</f>
        <v>0</v>
      </c>
      <c r="BJ261" s="18" t="s">
        <v>81</v>
      </c>
      <c r="BK261" s="141">
        <f>ROUND(I261*H261,2)</f>
        <v>0</v>
      </c>
      <c r="BL261" s="18" t="s">
        <v>155</v>
      </c>
      <c r="BM261" s="140" t="s">
        <v>615</v>
      </c>
    </row>
    <row r="262" spans="2:65" s="13" customFormat="1">
      <c r="B262" s="153"/>
      <c r="D262" s="147" t="s">
        <v>139</v>
      </c>
      <c r="E262" s="154" t="s">
        <v>3</v>
      </c>
      <c r="F262" s="155" t="s">
        <v>616</v>
      </c>
      <c r="H262" s="156">
        <v>2</v>
      </c>
      <c r="I262" s="157"/>
      <c r="L262" s="153"/>
      <c r="M262" s="158"/>
      <c r="T262" s="159"/>
      <c r="AT262" s="154" t="s">
        <v>139</v>
      </c>
      <c r="AU262" s="154" t="s">
        <v>83</v>
      </c>
      <c r="AV262" s="13" t="s">
        <v>83</v>
      </c>
      <c r="AW262" s="13" t="s">
        <v>35</v>
      </c>
      <c r="AX262" s="13" t="s">
        <v>81</v>
      </c>
      <c r="AY262" s="154" t="s">
        <v>123</v>
      </c>
    </row>
    <row r="263" spans="2:65" s="1" customFormat="1" ht="16.5" customHeight="1">
      <c r="B263" s="128"/>
      <c r="C263" s="129" t="s">
        <v>617</v>
      </c>
      <c r="D263" s="129" t="s">
        <v>126</v>
      </c>
      <c r="E263" s="130" t="s">
        <v>618</v>
      </c>
      <c r="F263" s="131" t="s">
        <v>619</v>
      </c>
      <c r="G263" s="132" t="s">
        <v>150</v>
      </c>
      <c r="H263" s="133">
        <v>1</v>
      </c>
      <c r="I263" s="134"/>
      <c r="J263" s="135">
        <f>ROUND(I263*H263,2)</f>
        <v>0</v>
      </c>
      <c r="K263" s="131" t="s">
        <v>130</v>
      </c>
      <c r="L263" s="33"/>
      <c r="M263" s="136" t="s">
        <v>3</v>
      </c>
      <c r="N263" s="137" t="s">
        <v>44</v>
      </c>
      <c r="P263" s="138">
        <f>O263*H263</f>
        <v>0</v>
      </c>
      <c r="Q263" s="138">
        <v>6.9999999999999999E-4</v>
      </c>
      <c r="R263" s="138">
        <f>Q263*H263</f>
        <v>6.9999999999999999E-4</v>
      </c>
      <c r="S263" s="138">
        <v>0</v>
      </c>
      <c r="T263" s="139">
        <f>S263*H263</f>
        <v>0</v>
      </c>
      <c r="AR263" s="140" t="s">
        <v>155</v>
      </c>
      <c r="AT263" s="140" t="s">
        <v>126</v>
      </c>
      <c r="AU263" s="140" t="s">
        <v>83</v>
      </c>
      <c r="AY263" s="18" t="s">
        <v>123</v>
      </c>
      <c r="BE263" s="141">
        <f>IF(N263="základní",J263,0)</f>
        <v>0</v>
      </c>
      <c r="BF263" s="141">
        <f>IF(N263="snížená",J263,0)</f>
        <v>0</v>
      </c>
      <c r="BG263" s="141">
        <f>IF(N263="zákl. přenesená",J263,0)</f>
        <v>0</v>
      </c>
      <c r="BH263" s="141">
        <f>IF(N263="sníž. přenesená",J263,0)</f>
        <v>0</v>
      </c>
      <c r="BI263" s="141">
        <f>IF(N263="nulová",J263,0)</f>
        <v>0</v>
      </c>
      <c r="BJ263" s="18" t="s">
        <v>81</v>
      </c>
      <c r="BK263" s="141">
        <f>ROUND(I263*H263,2)</f>
        <v>0</v>
      </c>
      <c r="BL263" s="18" t="s">
        <v>155</v>
      </c>
      <c r="BM263" s="140" t="s">
        <v>620</v>
      </c>
    </row>
    <row r="264" spans="2:65" s="1" customFormat="1">
      <c r="B264" s="33"/>
      <c r="D264" s="142" t="s">
        <v>133</v>
      </c>
      <c r="F264" s="143" t="s">
        <v>621</v>
      </c>
      <c r="I264" s="144"/>
      <c r="L264" s="33"/>
      <c r="M264" s="145"/>
      <c r="T264" s="54"/>
      <c r="AT264" s="18" t="s">
        <v>133</v>
      </c>
      <c r="AU264" s="18" t="s">
        <v>83</v>
      </c>
    </row>
    <row r="265" spans="2:65" s="1" customFormat="1" ht="16.5" customHeight="1">
      <c r="B265" s="128"/>
      <c r="C265" s="170" t="s">
        <v>622</v>
      </c>
      <c r="D265" s="170" t="s">
        <v>370</v>
      </c>
      <c r="E265" s="171" t="s">
        <v>623</v>
      </c>
      <c r="F265" s="172" t="s">
        <v>624</v>
      </c>
      <c r="G265" s="173" t="s">
        <v>150</v>
      </c>
      <c r="H265" s="174">
        <v>1</v>
      </c>
      <c r="I265" s="175"/>
      <c r="J265" s="176">
        <f>ROUND(I265*H265,2)</f>
        <v>0</v>
      </c>
      <c r="K265" s="172" t="s">
        <v>130</v>
      </c>
      <c r="L265" s="177"/>
      <c r="M265" s="178" t="s">
        <v>3</v>
      </c>
      <c r="N265" s="179" t="s">
        <v>44</v>
      </c>
      <c r="P265" s="138">
        <f>O265*H265</f>
        <v>0</v>
      </c>
      <c r="Q265" s="138">
        <v>1.2999999999999999E-3</v>
      </c>
      <c r="R265" s="138">
        <f>Q265*H265</f>
        <v>1.2999999999999999E-3</v>
      </c>
      <c r="S265" s="138">
        <v>0</v>
      </c>
      <c r="T265" s="139">
        <f>S265*H265</f>
        <v>0</v>
      </c>
      <c r="AR265" s="140" t="s">
        <v>178</v>
      </c>
      <c r="AT265" s="140" t="s">
        <v>370</v>
      </c>
      <c r="AU265" s="140" t="s">
        <v>83</v>
      </c>
      <c r="AY265" s="18" t="s">
        <v>123</v>
      </c>
      <c r="BE265" s="141">
        <f>IF(N265="základní",J265,0)</f>
        <v>0</v>
      </c>
      <c r="BF265" s="141">
        <f>IF(N265="snížená",J265,0)</f>
        <v>0</v>
      </c>
      <c r="BG265" s="141">
        <f>IF(N265="zákl. přenesená",J265,0)</f>
        <v>0</v>
      </c>
      <c r="BH265" s="141">
        <f>IF(N265="sníž. přenesená",J265,0)</f>
        <v>0</v>
      </c>
      <c r="BI265" s="141">
        <f>IF(N265="nulová",J265,0)</f>
        <v>0</v>
      </c>
      <c r="BJ265" s="18" t="s">
        <v>81</v>
      </c>
      <c r="BK265" s="141">
        <f>ROUND(I265*H265,2)</f>
        <v>0</v>
      </c>
      <c r="BL265" s="18" t="s">
        <v>155</v>
      </c>
      <c r="BM265" s="140" t="s">
        <v>625</v>
      </c>
    </row>
    <row r="266" spans="2:65" s="13" customFormat="1">
      <c r="B266" s="153"/>
      <c r="D266" s="147" t="s">
        <v>139</v>
      </c>
      <c r="E266" s="154" t="s">
        <v>3</v>
      </c>
      <c r="F266" s="155" t="s">
        <v>626</v>
      </c>
      <c r="H266" s="156">
        <v>1</v>
      </c>
      <c r="I266" s="157"/>
      <c r="L266" s="153"/>
      <c r="M266" s="158"/>
      <c r="T266" s="159"/>
      <c r="AT266" s="154" t="s">
        <v>139</v>
      </c>
      <c r="AU266" s="154" t="s">
        <v>83</v>
      </c>
      <c r="AV266" s="13" t="s">
        <v>83</v>
      </c>
      <c r="AW266" s="13" t="s">
        <v>35</v>
      </c>
      <c r="AX266" s="13" t="s">
        <v>81</v>
      </c>
      <c r="AY266" s="154" t="s">
        <v>123</v>
      </c>
    </row>
    <row r="267" spans="2:65" s="1" customFormat="1" ht="16.5" customHeight="1">
      <c r="B267" s="128"/>
      <c r="C267" s="129" t="s">
        <v>627</v>
      </c>
      <c r="D267" s="129" t="s">
        <v>126</v>
      </c>
      <c r="E267" s="130" t="s">
        <v>618</v>
      </c>
      <c r="F267" s="131" t="s">
        <v>619</v>
      </c>
      <c r="G267" s="132" t="s">
        <v>150</v>
      </c>
      <c r="H267" s="133">
        <v>1</v>
      </c>
      <c r="I267" s="134"/>
      <c r="J267" s="135">
        <f>ROUND(I267*H267,2)</f>
        <v>0</v>
      </c>
      <c r="K267" s="131" t="s">
        <v>130</v>
      </c>
      <c r="L267" s="33"/>
      <c r="M267" s="136" t="s">
        <v>3</v>
      </c>
      <c r="N267" s="137" t="s">
        <v>44</v>
      </c>
      <c r="P267" s="138">
        <f>O267*H267</f>
        <v>0</v>
      </c>
      <c r="Q267" s="138">
        <v>6.9999999999999999E-4</v>
      </c>
      <c r="R267" s="138">
        <f>Q267*H267</f>
        <v>6.9999999999999999E-4</v>
      </c>
      <c r="S267" s="138">
        <v>0</v>
      </c>
      <c r="T267" s="139">
        <f>S267*H267</f>
        <v>0</v>
      </c>
      <c r="AR267" s="140" t="s">
        <v>155</v>
      </c>
      <c r="AT267" s="140" t="s">
        <v>126</v>
      </c>
      <c r="AU267" s="140" t="s">
        <v>83</v>
      </c>
      <c r="AY267" s="18" t="s">
        <v>123</v>
      </c>
      <c r="BE267" s="141">
        <f>IF(N267="základní",J267,0)</f>
        <v>0</v>
      </c>
      <c r="BF267" s="141">
        <f>IF(N267="snížená",J267,0)</f>
        <v>0</v>
      </c>
      <c r="BG267" s="141">
        <f>IF(N267="zákl. přenesená",J267,0)</f>
        <v>0</v>
      </c>
      <c r="BH267" s="141">
        <f>IF(N267="sníž. přenesená",J267,0)</f>
        <v>0</v>
      </c>
      <c r="BI267" s="141">
        <f>IF(N267="nulová",J267,0)</f>
        <v>0</v>
      </c>
      <c r="BJ267" s="18" t="s">
        <v>81</v>
      </c>
      <c r="BK267" s="141">
        <f>ROUND(I267*H267,2)</f>
        <v>0</v>
      </c>
      <c r="BL267" s="18" t="s">
        <v>155</v>
      </c>
      <c r="BM267" s="140" t="s">
        <v>628</v>
      </c>
    </row>
    <row r="268" spans="2:65" s="1" customFormat="1">
      <c r="B268" s="33"/>
      <c r="D268" s="142" t="s">
        <v>133</v>
      </c>
      <c r="F268" s="143" t="s">
        <v>621</v>
      </c>
      <c r="I268" s="144"/>
      <c r="L268" s="33"/>
      <c r="M268" s="145"/>
      <c r="T268" s="54"/>
      <c r="AT268" s="18" t="s">
        <v>133</v>
      </c>
      <c r="AU268" s="18" t="s">
        <v>83</v>
      </c>
    </row>
    <row r="269" spans="2:65" s="13" customFormat="1">
      <c r="B269" s="153"/>
      <c r="D269" s="147" t="s">
        <v>139</v>
      </c>
      <c r="E269" s="154" t="s">
        <v>3</v>
      </c>
      <c r="F269" s="155" t="s">
        <v>629</v>
      </c>
      <c r="H269" s="156">
        <v>1</v>
      </c>
      <c r="I269" s="157"/>
      <c r="L269" s="153"/>
      <c r="M269" s="158"/>
      <c r="T269" s="159"/>
      <c r="AT269" s="154" t="s">
        <v>139</v>
      </c>
      <c r="AU269" s="154" t="s">
        <v>83</v>
      </c>
      <c r="AV269" s="13" t="s">
        <v>83</v>
      </c>
      <c r="AW269" s="13" t="s">
        <v>35</v>
      </c>
      <c r="AX269" s="13" t="s">
        <v>81</v>
      </c>
      <c r="AY269" s="154" t="s">
        <v>123</v>
      </c>
    </row>
    <row r="270" spans="2:65" s="1" customFormat="1" ht="16.5" customHeight="1">
      <c r="B270" s="128"/>
      <c r="C270" s="170" t="s">
        <v>630</v>
      </c>
      <c r="D270" s="170" t="s">
        <v>370</v>
      </c>
      <c r="E270" s="171" t="s">
        <v>631</v>
      </c>
      <c r="F270" s="172" t="s">
        <v>632</v>
      </c>
      <c r="G270" s="173" t="s">
        <v>150</v>
      </c>
      <c r="H270" s="174">
        <v>1</v>
      </c>
      <c r="I270" s="175"/>
      <c r="J270" s="176">
        <f>ROUND(I270*H270,2)</f>
        <v>0</v>
      </c>
      <c r="K270" s="172" t="s">
        <v>130</v>
      </c>
      <c r="L270" s="177"/>
      <c r="M270" s="178" t="s">
        <v>3</v>
      </c>
      <c r="N270" s="179" t="s">
        <v>44</v>
      </c>
      <c r="P270" s="138">
        <f>O270*H270</f>
        <v>0</v>
      </c>
      <c r="Q270" s="138">
        <v>1.6999999999999999E-3</v>
      </c>
      <c r="R270" s="138">
        <f>Q270*H270</f>
        <v>1.6999999999999999E-3</v>
      </c>
      <c r="S270" s="138">
        <v>0</v>
      </c>
      <c r="T270" s="139">
        <f>S270*H270</f>
        <v>0</v>
      </c>
      <c r="AR270" s="140" t="s">
        <v>178</v>
      </c>
      <c r="AT270" s="140" t="s">
        <v>370</v>
      </c>
      <c r="AU270" s="140" t="s">
        <v>83</v>
      </c>
      <c r="AY270" s="18" t="s">
        <v>123</v>
      </c>
      <c r="BE270" s="141">
        <f>IF(N270="základní",J270,0)</f>
        <v>0</v>
      </c>
      <c r="BF270" s="141">
        <f>IF(N270="snížená",J270,0)</f>
        <v>0</v>
      </c>
      <c r="BG270" s="141">
        <f>IF(N270="zákl. přenesená",J270,0)</f>
        <v>0</v>
      </c>
      <c r="BH270" s="141">
        <f>IF(N270="sníž. přenesená",J270,0)</f>
        <v>0</v>
      </c>
      <c r="BI270" s="141">
        <f>IF(N270="nulová",J270,0)</f>
        <v>0</v>
      </c>
      <c r="BJ270" s="18" t="s">
        <v>81</v>
      </c>
      <c r="BK270" s="141">
        <f>ROUND(I270*H270,2)</f>
        <v>0</v>
      </c>
      <c r="BL270" s="18" t="s">
        <v>155</v>
      </c>
      <c r="BM270" s="140" t="s">
        <v>633</v>
      </c>
    </row>
    <row r="271" spans="2:65" s="1" customFormat="1" ht="16.5" customHeight="1">
      <c r="B271" s="128"/>
      <c r="C271" s="129" t="s">
        <v>634</v>
      </c>
      <c r="D271" s="129" t="s">
        <v>126</v>
      </c>
      <c r="E271" s="130" t="s">
        <v>635</v>
      </c>
      <c r="F271" s="131" t="s">
        <v>636</v>
      </c>
      <c r="G271" s="132" t="s">
        <v>150</v>
      </c>
      <c r="H271" s="133">
        <v>1</v>
      </c>
      <c r="I271" s="134"/>
      <c r="J271" s="135">
        <f>ROUND(I271*H271,2)</f>
        <v>0</v>
      </c>
      <c r="K271" s="131" t="s">
        <v>130</v>
      </c>
      <c r="L271" s="33"/>
      <c r="M271" s="136" t="s">
        <v>3</v>
      </c>
      <c r="N271" s="137" t="s">
        <v>44</v>
      </c>
      <c r="P271" s="138">
        <f>O271*H271</f>
        <v>0</v>
      </c>
      <c r="Q271" s="138">
        <v>0.11241</v>
      </c>
      <c r="R271" s="138">
        <f>Q271*H271</f>
        <v>0.11241</v>
      </c>
      <c r="S271" s="138">
        <v>0</v>
      </c>
      <c r="T271" s="139">
        <f>S271*H271</f>
        <v>0</v>
      </c>
      <c r="AR271" s="140" t="s">
        <v>155</v>
      </c>
      <c r="AT271" s="140" t="s">
        <v>126</v>
      </c>
      <c r="AU271" s="140" t="s">
        <v>83</v>
      </c>
      <c r="AY271" s="18" t="s">
        <v>123</v>
      </c>
      <c r="BE271" s="141">
        <f>IF(N271="základní",J271,0)</f>
        <v>0</v>
      </c>
      <c r="BF271" s="141">
        <f>IF(N271="snížená",J271,0)</f>
        <v>0</v>
      </c>
      <c r="BG271" s="141">
        <f>IF(N271="zákl. přenesená",J271,0)</f>
        <v>0</v>
      </c>
      <c r="BH271" s="141">
        <f>IF(N271="sníž. přenesená",J271,0)</f>
        <v>0</v>
      </c>
      <c r="BI271" s="141">
        <f>IF(N271="nulová",J271,0)</f>
        <v>0</v>
      </c>
      <c r="BJ271" s="18" t="s">
        <v>81</v>
      </c>
      <c r="BK271" s="141">
        <f>ROUND(I271*H271,2)</f>
        <v>0</v>
      </c>
      <c r="BL271" s="18" t="s">
        <v>155</v>
      </c>
      <c r="BM271" s="140" t="s">
        <v>637</v>
      </c>
    </row>
    <row r="272" spans="2:65" s="1" customFormat="1">
      <c r="B272" s="33"/>
      <c r="D272" s="142" t="s">
        <v>133</v>
      </c>
      <c r="F272" s="143" t="s">
        <v>638</v>
      </c>
      <c r="I272" s="144"/>
      <c r="L272" s="33"/>
      <c r="M272" s="145"/>
      <c r="T272" s="54"/>
      <c r="AT272" s="18" t="s">
        <v>133</v>
      </c>
      <c r="AU272" s="18" t="s">
        <v>83</v>
      </c>
    </row>
    <row r="273" spans="2:65" s="13" customFormat="1">
      <c r="B273" s="153"/>
      <c r="D273" s="147" t="s">
        <v>139</v>
      </c>
      <c r="E273" s="154" t="s">
        <v>3</v>
      </c>
      <c r="F273" s="155" t="s">
        <v>639</v>
      </c>
      <c r="H273" s="156">
        <v>1</v>
      </c>
      <c r="I273" s="157"/>
      <c r="L273" s="153"/>
      <c r="M273" s="158"/>
      <c r="T273" s="159"/>
      <c r="AT273" s="154" t="s">
        <v>139</v>
      </c>
      <c r="AU273" s="154" t="s">
        <v>83</v>
      </c>
      <c r="AV273" s="13" t="s">
        <v>83</v>
      </c>
      <c r="AW273" s="13" t="s">
        <v>35</v>
      </c>
      <c r="AX273" s="13" t="s">
        <v>81</v>
      </c>
      <c r="AY273" s="154" t="s">
        <v>123</v>
      </c>
    </row>
    <row r="274" spans="2:65" s="1" customFormat="1" ht="16.5" customHeight="1">
      <c r="B274" s="128"/>
      <c r="C274" s="170" t="s">
        <v>640</v>
      </c>
      <c r="D274" s="170" t="s">
        <v>370</v>
      </c>
      <c r="E274" s="171" t="s">
        <v>641</v>
      </c>
      <c r="F274" s="172" t="s">
        <v>642</v>
      </c>
      <c r="G274" s="173" t="s">
        <v>150</v>
      </c>
      <c r="H274" s="174">
        <v>1</v>
      </c>
      <c r="I274" s="175"/>
      <c r="J274" s="176">
        <f>ROUND(I274*H274,2)</f>
        <v>0</v>
      </c>
      <c r="K274" s="172" t="s">
        <v>130</v>
      </c>
      <c r="L274" s="177"/>
      <c r="M274" s="178" t="s">
        <v>3</v>
      </c>
      <c r="N274" s="179" t="s">
        <v>44</v>
      </c>
      <c r="P274" s="138">
        <f>O274*H274</f>
        <v>0</v>
      </c>
      <c r="Q274" s="138">
        <v>6.1000000000000004E-3</v>
      </c>
      <c r="R274" s="138">
        <f>Q274*H274</f>
        <v>6.1000000000000004E-3</v>
      </c>
      <c r="S274" s="138">
        <v>0</v>
      </c>
      <c r="T274" s="139">
        <f>S274*H274</f>
        <v>0</v>
      </c>
      <c r="AR274" s="140" t="s">
        <v>178</v>
      </c>
      <c r="AT274" s="140" t="s">
        <v>370</v>
      </c>
      <c r="AU274" s="140" t="s">
        <v>83</v>
      </c>
      <c r="AY274" s="18" t="s">
        <v>123</v>
      </c>
      <c r="BE274" s="141">
        <f>IF(N274="základní",J274,0)</f>
        <v>0</v>
      </c>
      <c r="BF274" s="141">
        <f>IF(N274="snížená",J274,0)</f>
        <v>0</v>
      </c>
      <c r="BG274" s="141">
        <f>IF(N274="zákl. přenesená",J274,0)</f>
        <v>0</v>
      </c>
      <c r="BH274" s="141">
        <f>IF(N274="sníž. přenesená",J274,0)</f>
        <v>0</v>
      </c>
      <c r="BI274" s="141">
        <f>IF(N274="nulová",J274,0)</f>
        <v>0</v>
      </c>
      <c r="BJ274" s="18" t="s">
        <v>81</v>
      </c>
      <c r="BK274" s="141">
        <f>ROUND(I274*H274,2)</f>
        <v>0</v>
      </c>
      <c r="BL274" s="18" t="s">
        <v>155</v>
      </c>
      <c r="BM274" s="140" t="s">
        <v>643</v>
      </c>
    </row>
    <row r="275" spans="2:65" s="1" customFormat="1" ht="16.5" customHeight="1">
      <c r="B275" s="128"/>
      <c r="C275" s="170" t="s">
        <v>644</v>
      </c>
      <c r="D275" s="170" t="s">
        <v>370</v>
      </c>
      <c r="E275" s="171" t="s">
        <v>645</v>
      </c>
      <c r="F275" s="172" t="s">
        <v>646</v>
      </c>
      <c r="G275" s="173" t="s">
        <v>150</v>
      </c>
      <c r="H275" s="174">
        <v>1</v>
      </c>
      <c r="I275" s="175"/>
      <c r="J275" s="176">
        <f>ROUND(I275*H275,2)</f>
        <v>0</v>
      </c>
      <c r="K275" s="172" t="s">
        <v>130</v>
      </c>
      <c r="L275" s="177"/>
      <c r="M275" s="178" t="s">
        <v>3</v>
      </c>
      <c r="N275" s="179" t="s">
        <v>44</v>
      </c>
      <c r="P275" s="138">
        <f>O275*H275</f>
        <v>0</v>
      </c>
      <c r="Q275" s="138">
        <v>3.0000000000000001E-3</v>
      </c>
      <c r="R275" s="138">
        <f>Q275*H275</f>
        <v>3.0000000000000001E-3</v>
      </c>
      <c r="S275" s="138">
        <v>0</v>
      </c>
      <c r="T275" s="139">
        <f>S275*H275</f>
        <v>0</v>
      </c>
      <c r="AR275" s="140" t="s">
        <v>178</v>
      </c>
      <c r="AT275" s="140" t="s">
        <v>370</v>
      </c>
      <c r="AU275" s="140" t="s">
        <v>83</v>
      </c>
      <c r="AY275" s="18" t="s">
        <v>123</v>
      </c>
      <c r="BE275" s="141">
        <f>IF(N275="základní",J275,0)</f>
        <v>0</v>
      </c>
      <c r="BF275" s="141">
        <f>IF(N275="snížená",J275,0)</f>
        <v>0</v>
      </c>
      <c r="BG275" s="141">
        <f>IF(N275="zákl. přenesená",J275,0)</f>
        <v>0</v>
      </c>
      <c r="BH275" s="141">
        <f>IF(N275="sníž. přenesená",J275,0)</f>
        <v>0</v>
      </c>
      <c r="BI275" s="141">
        <f>IF(N275="nulová",J275,0)</f>
        <v>0</v>
      </c>
      <c r="BJ275" s="18" t="s">
        <v>81</v>
      </c>
      <c r="BK275" s="141">
        <f>ROUND(I275*H275,2)</f>
        <v>0</v>
      </c>
      <c r="BL275" s="18" t="s">
        <v>155</v>
      </c>
      <c r="BM275" s="140" t="s">
        <v>647</v>
      </c>
    </row>
    <row r="276" spans="2:65" s="1" customFormat="1" ht="16.5" customHeight="1">
      <c r="B276" s="128"/>
      <c r="C276" s="170" t="s">
        <v>648</v>
      </c>
      <c r="D276" s="170" t="s">
        <v>370</v>
      </c>
      <c r="E276" s="171" t="s">
        <v>649</v>
      </c>
      <c r="F276" s="172" t="s">
        <v>650</v>
      </c>
      <c r="G276" s="173" t="s">
        <v>150</v>
      </c>
      <c r="H276" s="174">
        <v>4</v>
      </c>
      <c r="I276" s="175"/>
      <c r="J276" s="176">
        <f>ROUND(I276*H276,2)</f>
        <v>0</v>
      </c>
      <c r="K276" s="172" t="s">
        <v>130</v>
      </c>
      <c r="L276" s="177"/>
      <c r="M276" s="178" t="s">
        <v>3</v>
      </c>
      <c r="N276" s="179" t="s">
        <v>44</v>
      </c>
      <c r="P276" s="138">
        <f>O276*H276</f>
        <v>0</v>
      </c>
      <c r="Q276" s="138">
        <v>3.5E-4</v>
      </c>
      <c r="R276" s="138">
        <f>Q276*H276</f>
        <v>1.4E-3</v>
      </c>
      <c r="S276" s="138">
        <v>0</v>
      </c>
      <c r="T276" s="139">
        <f>S276*H276</f>
        <v>0</v>
      </c>
      <c r="AR276" s="140" t="s">
        <v>178</v>
      </c>
      <c r="AT276" s="140" t="s">
        <v>370</v>
      </c>
      <c r="AU276" s="140" t="s">
        <v>83</v>
      </c>
      <c r="AY276" s="18" t="s">
        <v>123</v>
      </c>
      <c r="BE276" s="141">
        <f>IF(N276="základní",J276,0)</f>
        <v>0</v>
      </c>
      <c r="BF276" s="141">
        <f>IF(N276="snížená",J276,0)</f>
        <v>0</v>
      </c>
      <c r="BG276" s="141">
        <f>IF(N276="zákl. přenesená",J276,0)</f>
        <v>0</v>
      </c>
      <c r="BH276" s="141">
        <f>IF(N276="sníž. přenesená",J276,0)</f>
        <v>0</v>
      </c>
      <c r="BI276" s="141">
        <f>IF(N276="nulová",J276,0)</f>
        <v>0</v>
      </c>
      <c r="BJ276" s="18" t="s">
        <v>81</v>
      </c>
      <c r="BK276" s="141">
        <f>ROUND(I276*H276,2)</f>
        <v>0</v>
      </c>
      <c r="BL276" s="18" t="s">
        <v>155</v>
      </c>
      <c r="BM276" s="140" t="s">
        <v>651</v>
      </c>
    </row>
    <row r="277" spans="2:65" s="13" customFormat="1">
      <c r="B277" s="153"/>
      <c r="D277" s="147" t="s">
        <v>139</v>
      </c>
      <c r="E277" s="154" t="s">
        <v>3</v>
      </c>
      <c r="F277" s="155" t="s">
        <v>652</v>
      </c>
      <c r="H277" s="156">
        <v>4</v>
      </c>
      <c r="I277" s="157"/>
      <c r="L277" s="153"/>
      <c r="M277" s="158"/>
      <c r="T277" s="159"/>
      <c r="AT277" s="154" t="s">
        <v>139</v>
      </c>
      <c r="AU277" s="154" t="s">
        <v>83</v>
      </c>
      <c r="AV277" s="13" t="s">
        <v>83</v>
      </c>
      <c r="AW277" s="13" t="s">
        <v>35</v>
      </c>
      <c r="AX277" s="13" t="s">
        <v>81</v>
      </c>
      <c r="AY277" s="154" t="s">
        <v>123</v>
      </c>
    </row>
    <row r="278" spans="2:65" s="1" customFormat="1" ht="16.5" customHeight="1">
      <c r="B278" s="128"/>
      <c r="C278" s="170" t="s">
        <v>653</v>
      </c>
      <c r="D278" s="170" t="s">
        <v>370</v>
      </c>
      <c r="E278" s="171" t="s">
        <v>654</v>
      </c>
      <c r="F278" s="172" t="s">
        <v>655</v>
      </c>
      <c r="G278" s="173" t="s">
        <v>150</v>
      </c>
      <c r="H278" s="174">
        <v>1</v>
      </c>
      <c r="I278" s="175"/>
      <c r="J278" s="176">
        <f>ROUND(I278*H278,2)</f>
        <v>0</v>
      </c>
      <c r="K278" s="172" t="s">
        <v>130</v>
      </c>
      <c r="L278" s="177"/>
      <c r="M278" s="178" t="s">
        <v>3</v>
      </c>
      <c r="N278" s="179" t="s">
        <v>44</v>
      </c>
      <c r="P278" s="138">
        <f>O278*H278</f>
        <v>0</v>
      </c>
      <c r="Q278" s="138">
        <v>1E-4</v>
      </c>
      <c r="R278" s="138">
        <f>Q278*H278</f>
        <v>1E-4</v>
      </c>
      <c r="S278" s="138">
        <v>0</v>
      </c>
      <c r="T278" s="139">
        <f>S278*H278</f>
        <v>0</v>
      </c>
      <c r="AR278" s="140" t="s">
        <v>178</v>
      </c>
      <c r="AT278" s="140" t="s">
        <v>370</v>
      </c>
      <c r="AU278" s="140" t="s">
        <v>83</v>
      </c>
      <c r="AY278" s="18" t="s">
        <v>123</v>
      </c>
      <c r="BE278" s="141">
        <f>IF(N278="základní",J278,0)</f>
        <v>0</v>
      </c>
      <c r="BF278" s="141">
        <f>IF(N278="snížená",J278,0)</f>
        <v>0</v>
      </c>
      <c r="BG278" s="141">
        <f>IF(N278="zákl. přenesená",J278,0)</f>
        <v>0</v>
      </c>
      <c r="BH278" s="141">
        <f>IF(N278="sníž. přenesená",J278,0)</f>
        <v>0</v>
      </c>
      <c r="BI278" s="141">
        <f>IF(N278="nulová",J278,0)</f>
        <v>0</v>
      </c>
      <c r="BJ278" s="18" t="s">
        <v>81</v>
      </c>
      <c r="BK278" s="141">
        <f>ROUND(I278*H278,2)</f>
        <v>0</v>
      </c>
      <c r="BL278" s="18" t="s">
        <v>155</v>
      </c>
      <c r="BM278" s="140" t="s">
        <v>656</v>
      </c>
    </row>
    <row r="279" spans="2:65" s="1" customFormat="1" ht="24.2" customHeight="1">
      <c r="B279" s="128"/>
      <c r="C279" s="129" t="s">
        <v>657</v>
      </c>
      <c r="D279" s="129" t="s">
        <v>126</v>
      </c>
      <c r="E279" s="130" t="s">
        <v>658</v>
      </c>
      <c r="F279" s="131" t="s">
        <v>659</v>
      </c>
      <c r="G279" s="132" t="s">
        <v>311</v>
      </c>
      <c r="H279" s="133">
        <v>15</v>
      </c>
      <c r="I279" s="134"/>
      <c r="J279" s="135">
        <f>ROUND(I279*H279,2)</f>
        <v>0</v>
      </c>
      <c r="K279" s="131" t="s">
        <v>151</v>
      </c>
      <c r="L279" s="33"/>
      <c r="M279" s="136" t="s">
        <v>3</v>
      </c>
      <c r="N279" s="137" t="s">
        <v>44</v>
      </c>
      <c r="P279" s="138">
        <f>O279*H279</f>
        <v>0</v>
      </c>
      <c r="Q279" s="138">
        <v>0.15540000000000001</v>
      </c>
      <c r="R279" s="138">
        <f>Q279*H279</f>
        <v>2.331</v>
      </c>
      <c r="S279" s="138">
        <v>0</v>
      </c>
      <c r="T279" s="139">
        <f>S279*H279</f>
        <v>0</v>
      </c>
      <c r="AR279" s="140" t="s">
        <v>155</v>
      </c>
      <c r="AT279" s="140" t="s">
        <v>126</v>
      </c>
      <c r="AU279" s="140" t="s">
        <v>83</v>
      </c>
      <c r="AY279" s="18" t="s">
        <v>123</v>
      </c>
      <c r="BE279" s="141">
        <f>IF(N279="základní",J279,0)</f>
        <v>0</v>
      </c>
      <c r="BF279" s="141">
        <f>IF(N279="snížená",J279,0)</f>
        <v>0</v>
      </c>
      <c r="BG279" s="141">
        <f>IF(N279="zákl. přenesená",J279,0)</f>
        <v>0</v>
      </c>
      <c r="BH279" s="141">
        <f>IF(N279="sníž. přenesená",J279,0)</f>
        <v>0</v>
      </c>
      <c r="BI279" s="141">
        <f>IF(N279="nulová",J279,0)</f>
        <v>0</v>
      </c>
      <c r="BJ279" s="18" t="s">
        <v>81</v>
      </c>
      <c r="BK279" s="141">
        <f>ROUND(I279*H279,2)</f>
        <v>0</v>
      </c>
      <c r="BL279" s="18" t="s">
        <v>155</v>
      </c>
      <c r="BM279" s="140" t="s">
        <v>660</v>
      </c>
    </row>
    <row r="280" spans="2:65" s="1" customFormat="1">
      <c r="B280" s="33"/>
      <c r="D280" s="142" t="s">
        <v>133</v>
      </c>
      <c r="F280" s="143" t="s">
        <v>661</v>
      </c>
      <c r="I280" s="144"/>
      <c r="L280" s="33"/>
      <c r="M280" s="145"/>
      <c r="T280" s="54"/>
      <c r="AT280" s="18" t="s">
        <v>133</v>
      </c>
      <c r="AU280" s="18" t="s">
        <v>83</v>
      </c>
    </row>
    <row r="281" spans="2:65" s="13" customFormat="1">
      <c r="B281" s="153"/>
      <c r="D281" s="147" t="s">
        <v>139</v>
      </c>
      <c r="E281" s="154" t="s">
        <v>3</v>
      </c>
      <c r="F281" s="155" t="s">
        <v>662</v>
      </c>
      <c r="H281" s="156">
        <v>15</v>
      </c>
      <c r="I281" s="157"/>
      <c r="L281" s="153"/>
      <c r="M281" s="158"/>
      <c r="T281" s="159"/>
      <c r="AT281" s="154" t="s">
        <v>139</v>
      </c>
      <c r="AU281" s="154" t="s">
        <v>83</v>
      </c>
      <c r="AV281" s="13" t="s">
        <v>83</v>
      </c>
      <c r="AW281" s="13" t="s">
        <v>35</v>
      </c>
      <c r="AX281" s="13" t="s">
        <v>81</v>
      </c>
      <c r="AY281" s="154" t="s">
        <v>123</v>
      </c>
    </row>
    <row r="282" spans="2:65" s="1" customFormat="1" ht="16.5" customHeight="1">
      <c r="B282" s="128"/>
      <c r="C282" s="170" t="s">
        <v>663</v>
      </c>
      <c r="D282" s="170" t="s">
        <v>370</v>
      </c>
      <c r="E282" s="171" t="s">
        <v>664</v>
      </c>
      <c r="F282" s="172" t="s">
        <v>665</v>
      </c>
      <c r="G282" s="173" t="s">
        <v>311</v>
      </c>
      <c r="H282" s="174">
        <v>15.3</v>
      </c>
      <c r="I282" s="175"/>
      <c r="J282" s="176">
        <f>ROUND(I282*H282,2)</f>
        <v>0</v>
      </c>
      <c r="K282" s="172" t="s">
        <v>151</v>
      </c>
      <c r="L282" s="177"/>
      <c r="M282" s="178" t="s">
        <v>3</v>
      </c>
      <c r="N282" s="179" t="s">
        <v>44</v>
      </c>
      <c r="P282" s="138">
        <f>O282*H282</f>
        <v>0</v>
      </c>
      <c r="Q282" s="138">
        <v>4.8300000000000003E-2</v>
      </c>
      <c r="R282" s="138">
        <f>Q282*H282</f>
        <v>0.73899000000000004</v>
      </c>
      <c r="S282" s="138">
        <v>0</v>
      </c>
      <c r="T282" s="139">
        <f>S282*H282</f>
        <v>0</v>
      </c>
      <c r="AR282" s="140" t="s">
        <v>178</v>
      </c>
      <c r="AT282" s="140" t="s">
        <v>370</v>
      </c>
      <c r="AU282" s="140" t="s">
        <v>83</v>
      </c>
      <c r="AY282" s="18" t="s">
        <v>123</v>
      </c>
      <c r="BE282" s="141">
        <f>IF(N282="základní",J282,0)</f>
        <v>0</v>
      </c>
      <c r="BF282" s="141">
        <f>IF(N282="snížená",J282,0)</f>
        <v>0</v>
      </c>
      <c r="BG282" s="141">
        <f>IF(N282="zákl. přenesená",J282,0)</f>
        <v>0</v>
      </c>
      <c r="BH282" s="141">
        <f>IF(N282="sníž. přenesená",J282,0)</f>
        <v>0</v>
      </c>
      <c r="BI282" s="141">
        <f>IF(N282="nulová",J282,0)</f>
        <v>0</v>
      </c>
      <c r="BJ282" s="18" t="s">
        <v>81</v>
      </c>
      <c r="BK282" s="141">
        <f>ROUND(I282*H282,2)</f>
        <v>0</v>
      </c>
      <c r="BL282" s="18" t="s">
        <v>155</v>
      </c>
      <c r="BM282" s="140" t="s">
        <v>666</v>
      </c>
    </row>
    <row r="283" spans="2:65" s="13" customFormat="1">
      <c r="B283" s="153"/>
      <c r="D283" s="147" t="s">
        <v>139</v>
      </c>
      <c r="F283" s="155" t="s">
        <v>667</v>
      </c>
      <c r="H283" s="156">
        <v>15.3</v>
      </c>
      <c r="I283" s="157"/>
      <c r="L283" s="153"/>
      <c r="M283" s="158"/>
      <c r="T283" s="159"/>
      <c r="AT283" s="154" t="s">
        <v>139</v>
      </c>
      <c r="AU283" s="154" t="s">
        <v>83</v>
      </c>
      <c r="AV283" s="13" t="s">
        <v>83</v>
      </c>
      <c r="AW283" s="13" t="s">
        <v>4</v>
      </c>
      <c r="AX283" s="13" t="s">
        <v>81</v>
      </c>
      <c r="AY283" s="154" t="s">
        <v>123</v>
      </c>
    </row>
    <row r="284" spans="2:65" s="1" customFormat="1" ht="24.2" customHeight="1">
      <c r="B284" s="128"/>
      <c r="C284" s="129" t="s">
        <v>668</v>
      </c>
      <c r="D284" s="129" t="s">
        <v>126</v>
      </c>
      <c r="E284" s="130" t="s">
        <v>669</v>
      </c>
      <c r="F284" s="131" t="s">
        <v>670</v>
      </c>
      <c r="G284" s="132" t="s">
        <v>311</v>
      </c>
      <c r="H284" s="133">
        <v>19</v>
      </c>
      <c r="I284" s="134"/>
      <c r="J284" s="135">
        <f>ROUND(I284*H284,2)</f>
        <v>0</v>
      </c>
      <c r="K284" s="131" t="s">
        <v>151</v>
      </c>
      <c r="L284" s="33"/>
      <c r="M284" s="136" t="s">
        <v>3</v>
      </c>
      <c r="N284" s="137" t="s">
        <v>44</v>
      </c>
      <c r="P284" s="138">
        <f>O284*H284</f>
        <v>0</v>
      </c>
      <c r="Q284" s="138">
        <v>5.0000000000000002E-5</v>
      </c>
      <c r="R284" s="138">
        <f>Q284*H284</f>
        <v>9.5E-4</v>
      </c>
      <c r="S284" s="138">
        <v>0</v>
      </c>
      <c r="T284" s="139">
        <f>S284*H284</f>
        <v>0</v>
      </c>
      <c r="AR284" s="140" t="s">
        <v>155</v>
      </c>
      <c r="AT284" s="140" t="s">
        <v>126</v>
      </c>
      <c r="AU284" s="140" t="s">
        <v>83</v>
      </c>
      <c r="AY284" s="18" t="s">
        <v>123</v>
      </c>
      <c r="BE284" s="141">
        <f>IF(N284="základní",J284,0)</f>
        <v>0</v>
      </c>
      <c r="BF284" s="141">
        <f>IF(N284="snížená",J284,0)</f>
        <v>0</v>
      </c>
      <c r="BG284" s="141">
        <f>IF(N284="zákl. přenesená",J284,0)</f>
        <v>0</v>
      </c>
      <c r="BH284" s="141">
        <f>IF(N284="sníž. přenesená",J284,0)</f>
        <v>0</v>
      </c>
      <c r="BI284" s="141">
        <f>IF(N284="nulová",J284,0)</f>
        <v>0</v>
      </c>
      <c r="BJ284" s="18" t="s">
        <v>81</v>
      </c>
      <c r="BK284" s="141">
        <f>ROUND(I284*H284,2)</f>
        <v>0</v>
      </c>
      <c r="BL284" s="18" t="s">
        <v>155</v>
      </c>
      <c r="BM284" s="140" t="s">
        <v>671</v>
      </c>
    </row>
    <row r="285" spans="2:65" s="1" customFormat="1">
      <c r="B285" s="33"/>
      <c r="D285" s="142" t="s">
        <v>133</v>
      </c>
      <c r="F285" s="143" t="s">
        <v>672</v>
      </c>
      <c r="I285" s="144"/>
      <c r="L285" s="33"/>
      <c r="M285" s="145"/>
      <c r="T285" s="54"/>
      <c r="AT285" s="18" t="s">
        <v>133</v>
      </c>
      <c r="AU285" s="18" t="s">
        <v>83</v>
      </c>
    </row>
    <row r="286" spans="2:65" s="1" customFormat="1" ht="16.5" customHeight="1">
      <c r="B286" s="128"/>
      <c r="C286" s="129" t="s">
        <v>673</v>
      </c>
      <c r="D286" s="129" t="s">
        <v>126</v>
      </c>
      <c r="E286" s="130" t="s">
        <v>674</v>
      </c>
      <c r="F286" s="131" t="s">
        <v>675</v>
      </c>
      <c r="G286" s="132" t="s">
        <v>311</v>
      </c>
      <c r="H286" s="133">
        <v>19</v>
      </c>
      <c r="I286" s="134"/>
      <c r="J286" s="135">
        <f>ROUND(I286*H286,2)</f>
        <v>0</v>
      </c>
      <c r="K286" s="131" t="s">
        <v>130</v>
      </c>
      <c r="L286" s="33"/>
      <c r="M286" s="136" t="s">
        <v>3</v>
      </c>
      <c r="N286" s="137" t="s">
        <v>44</v>
      </c>
      <c r="P286" s="138">
        <f>O286*H286</f>
        <v>0</v>
      </c>
      <c r="Q286" s="138">
        <v>0</v>
      </c>
      <c r="R286" s="138">
        <f>Q286*H286</f>
        <v>0</v>
      </c>
      <c r="S286" s="138">
        <v>0</v>
      </c>
      <c r="T286" s="139">
        <f>S286*H286</f>
        <v>0</v>
      </c>
      <c r="AR286" s="140" t="s">
        <v>155</v>
      </c>
      <c r="AT286" s="140" t="s">
        <v>126</v>
      </c>
      <c r="AU286" s="140" t="s">
        <v>83</v>
      </c>
      <c r="AY286" s="18" t="s">
        <v>123</v>
      </c>
      <c r="BE286" s="141">
        <f>IF(N286="základní",J286,0)</f>
        <v>0</v>
      </c>
      <c r="BF286" s="141">
        <f>IF(N286="snížená",J286,0)</f>
        <v>0</v>
      </c>
      <c r="BG286" s="141">
        <f>IF(N286="zákl. přenesená",J286,0)</f>
        <v>0</v>
      </c>
      <c r="BH286" s="141">
        <f>IF(N286="sníž. přenesená",J286,0)</f>
        <v>0</v>
      </c>
      <c r="BI286" s="141">
        <f>IF(N286="nulová",J286,0)</f>
        <v>0</v>
      </c>
      <c r="BJ286" s="18" t="s">
        <v>81</v>
      </c>
      <c r="BK286" s="141">
        <f>ROUND(I286*H286,2)</f>
        <v>0</v>
      </c>
      <c r="BL286" s="18" t="s">
        <v>155</v>
      </c>
      <c r="BM286" s="140" t="s">
        <v>676</v>
      </c>
    </row>
    <row r="287" spans="2:65" s="1" customFormat="1">
      <c r="B287" s="33"/>
      <c r="D287" s="142" t="s">
        <v>133</v>
      </c>
      <c r="F287" s="143" t="s">
        <v>677</v>
      </c>
      <c r="I287" s="144"/>
      <c r="L287" s="33"/>
      <c r="M287" s="145"/>
      <c r="T287" s="54"/>
      <c r="AT287" s="18" t="s">
        <v>133</v>
      </c>
      <c r="AU287" s="18" t="s">
        <v>83</v>
      </c>
    </row>
    <row r="288" spans="2:65" s="1" customFormat="1" ht="21.75" customHeight="1">
      <c r="B288" s="128"/>
      <c r="C288" s="129" t="s">
        <v>678</v>
      </c>
      <c r="D288" s="129" t="s">
        <v>126</v>
      </c>
      <c r="E288" s="130" t="s">
        <v>679</v>
      </c>
      <c r="F288" s="131" t="s">
        <v>680</v>
      </c>
      <c r="G288" s="132" t="s">
        <v>150</v>
      </c>
      <c r="H288" s="133">
        <v>2</v>
      </c>
      <c r="I288" s="134"/>
      <c r="J288" s="135">
        <f>ROUND(I288*H288,2)</f>
        <v>0</v>
      </c>
      <c r="K288" s="131" t="s">
        <v>130</v>
      </c>
      <c r="L288" s="33"/>
      <c r="M288" s="136" t="s">
        <v>3</v>
      </c>
      <c r="N288" s="137" t="s">
        <v>44</v>
      </c>
      <c r="P288" s="138">
        <f>O288*H288</f>
        <v>0</v>
      </c>
      <c r="Q288" s="138">
        <v>7.0056599999999998</v>
      </c>
      <c r="R288" s="138">
        <f>Q288*H288</f>
        <v>14.01132</v>
      </c>
      <c r="S288" s="138">
        <v>0</v>
      </c>
      <c r="T288" s="139">
        <f>S288*H288</f>
        <v>0</v>
      </c>
      <c r="AR288" s="140" t="s">
        <v>155</v>
      </c>
      <c r="AT288" s="140" t="s">
        <v>126</v>
      </c>
      <c r="AU288" s="140" t="s">
        <v>83</v>
      </c>
      <c r="AY288" s="18" t="s">
        <v>123</v>
      </c>
      <c r="BE288" s="141">
        <f>IF(N288="základní",J288,0)</f>
        <v>0</v>
      </c>
      <c r="BF288" s="141">
        <f>IF(N288="snížená",J288,0)</f>
        <v>0</v>
      </c>
      <c r="BG288" s="141">
        <f>IF(N288="zákl. přenesená",J288,0)</f>
        <v>0</v>
      </c>
      <c r="BH288" s="141">
        <f>IF(N288="sníž. přenesená",J288,0)</f>
        <v>0</v>
      </c>
      <c r="BI288" s="141">
        <f>IF(N288="nulová",J288,0)</f>
        <v>0</v>
      </c>
      <c r="BJ288" s="18" t="s">
        <v>81</v>
      </c>
      <c r="BK288" s="141">
        <f>ROUND(I288*H288,2)</f>
        <v>0</v>
      </c>
      <c r="BL288" s="18" t="s">
        <v>155</v>
      </c>
      <c r="BM288" s="140" t="s">
        <v>681</v>
      </c>
    </row>
    <row r="289" spans="2:65" s="1" customFormat="1">
      <c r="B289" s="33"/>
      <c r="D289" s="142" t="s">
        <v>133</v>
      </c>
      <c r="F289" s="143" t="s">
        <v>682</v>
      </c>
      <c r="I289" s="144"/>
      <c r="L289" s="33"/>
      <c r="M289" s="145"/>
      <c r="T289" s="54"/>
      <c r="AT289" s="18" t="s">
        <v>133</v>
      </c>
      <c r="AU289" s="18" t="s">
        <v>83</v>
      </c>
    </row>
    <row r="290" spans="2:65" s="1" customFormat="1" ht="16.5" customHeight="1">
      <c r="B290" s="128"/>
      <c r="C290" s="129" t="s">
        <v>683</v>
      </c>
      <c r="D290" s="129" t="s">
        <v>126</v>
      </c>
      <c r="E290" s="130" t="s">
        <v>684</v>
      </c>
      <c r="F290" s="131" t="s">
        <v>685</v>
      </c>
      <c r="G290" s="132" t="s">
        <v>311</v>
      </c>
      <c r="H290" s="133">
        <v>11</v>
      </c>
      <c r="I290" s="134"/>
      <c r="J290" s="135">
        <f>ROUND(I290*H290,2)</f>
        <v>0</v>
      </c>
      <c r="K290" s="131" t="s">
        <v>130</v>
      </c>
      <c r="L290" s="33"/>
      <c r="M290" s="136" t="s">
        <v>3</v>
      </c>
      <c r="N290" s="137" t="s">
        <v>44</v>
      </c>
      <c r="P290" s="138">
        <f>O290*H290</f>
        <v>0</v>
      </c>
      <c r="Q290" s="138">
        <v>0.74931999999999999</v>
      </c>
      <c r="R290" s="138">
        <f>Q290*H290</f>
        <v>8.242519999999999</v>
      </c>
      <c r="S290" s="138">
        <v>0</v>
      </c>
      <c r="T290" s="139">
        <f>S290*H290</f>
        <v>0</v>
      </c>
      <c r="AR290" s="140" t="s">
        <v>155</v>
      </c>
      <c r="AT290" s="140" t="s">
        <v>126</v>
      </c>
      <c r="AU290" s="140" t="s">
        <v>83</v>
      </c>
      <c r="AY290" s="18" t="s">
        <v>123</v>
      </c>
      <c r="BE290" s="141">
        <f>IF(N290="základní",J290,0)</f>
        <v>0</v>
      </c>
      <c r="BF290" s="141">
        <f>IF(N290="snížená",J290,0)</f>
        <v>0</v>
      </c>
      <c r="BG290" s="141">
        <f>IF(N290="zákl. přenesená",J290,0)</f>
        <v>0</v>
      </c>
      <c r="BH290" s="141">
        <f>IF(N290="sníž. přenesená",J290,0)</f>
        <v>0</v>
      </c>
      <c r="BI290" s="141">
        <f>IF(N290="nulová",J290,0)</f>
        <v>0</v>
      </c>
      <c r="BJ290" s="18" t="s">
        <v>81</v>
      </c>
      <c r="BK290" s="141">
        <f>ROUND(I290*H290,2)</f>
        <v>0</v>
      </c>
      <c r="BL290" s="18" t="s">
        <v>155</v>
      </c>
      <c r="BM290" s="140" t="s">
        <v>686</v>
      </c>
    </row>
    <row r="291" spans="2:65" s="1" customFormat="1">
      <c r="B291" s="33"/>
      <c r="D291" s="142" t="s">
        <v>133</v>
      </c>
      <c r="F291" s="143" t="s">
        <v>687</v>
      </c>
      <c r="I291" s="144"/>
      <c r="L291" s="33"/>
      <c r="M291" s="145"/>
      <c r="T291" s="54"/>
      <c r="AT291" s="18" t="s">
        <v>133</v>
      </c>
      <c r="AU291" s="18" t="s">
        <v>83</v>
      </c>
    </row>
    <row r="292" spans="2:65" s="1" customFormat="1" ht="16.5" customHeight="1">
      <c r="B292" s="128"/>
      <c r="C292" s="170" t="s">
        <v>688</v>
      </c>
      <c r="D292" s="170" t="s">
        <v>370</v>
      </c>
      <c r="E292" s="171" t="s">
        <v>689</v>
      </c>
      <c r="F292" s="172" t="s">
        <v>690</v>
      </c>
      <c r="G292" s="173" t="s">
        <v>311</v>
      </c>
      <c r="H292" s="174">
        <v>11.11</v>
      </c>
      <c r="I292" s="175"/>
      <c r="J292" s="176">
        <f>ROUND(I292*H292,2)</f>
        <v>0</v>
      </c>
      <c r="K292" s="172" t="s">
        <v>130</v>
      </c>
      <c r="L292" s="177"/>
      <c r="M292" s="178" t="s">
        <v>3</v>
      </c>
      <c r="N292" s="179" t="s">
        <v>44</v>
      </c>
      <c r="P292" s="138">
        <f>O292*H292</f>
        <v>0</v>
      </c>
      <c r="Q292" s="138">
        <v>0.41599999999999998</v>
      </c>
      <c r="R292" s="138">
        <f>Q292*H292</f>
        <v>4.6217599999999992</v>
      </c>
      <c r="S292" s="138">
        <v>0</v>
      </c>
      <c r="T292" s="139">
        <f>S292*H292</f>
        <v>0</v>
      </c>
      <c r="AR292" s="140" t="s">
        <v>178</v>
      </c>
      <c r="AT292" s="140" t="s">
        <v>370</v>
      </c>
      <c r="AU292" s="140" t="s">
        <v>83</v>
      </c>
      <c r="AY292" s="18" t="s">
        <v>123</v>
      </c>
      <c r="BE292" s="141">
        <f>IF(N292="základní",J292,0)</f>
        <v>0</v>
      </c>
      <c r="BF292" s="141">
        <f>IF(N292="snížená",J292,0)</f>
        <v>0</v>
      </c>
      <c r="BG292" s="141">
        <f>IF(N292="zákl. přenesená",J292,0)</f>
        <v>0</v>
      </c>
      <c r="BH292" s="141">
        <f>IF(N292="sníž. přenesená",J292,0)</f>
        <v>0</v>
      </c>
      <c r="BI292" s="141">
        <f>IF(N292="nulová",J292,0)</f>
        <v>0</v>
      </c>
      <c r="BJ292" s="18" t="s">
        <v>81</v>
      </c>
      <c r="BK292" s="141">
        <f>ROUND(I292*H292,2)</f>
        <v>0</v>
      </c>
      <c r="BL292" s="18" t="s">
        <v>155</v>
      </c>
      <c r="BM292" s="140" t="s">
        <v>691</v>
      </c>
    </row>
    <row r="293" spans="2:65" s="13" customFormat="1">
      <c r="B293" s="153"/>
      <c r="D293" s="147" t="s">
        <v>139</v>
      </c>
      <c r="F293" s="155" t="s">
        <v>692</v>
      </c>
      <c r="H293" s="156">
        <v>11.11</v>
      </c>
      <c r="I293" s="157"/>
      <c r="L293" s="153"/>
      <c r="M293" s="158"/>
      <c r="T293" s="159"/>
      <c r="AT293" s="154" t="s">
        <v>139</v>
      </c>
      <c r="AU293" s="154" t="s">
        <v>83</v>
      </c>
      <c r="AV293" s="13" t="s">
        <v>83</v>
      </c>
      <c r="AW293" s="13" t="s">
        <v>4</v>
      </c>
      <c r="AX293" s="13" t="s">
        <v>81</v>
      </c>
      <c r="AY293" s="154" t="s">
        <v>123</v>
      </c>
    </row>
    <row r="294" spans="2:65" s="1" customFormat="1" ht="16.5" customHeight="1">
      <c r="B294" s="128"/>
      <c r="C294" s="129" t="s">
        <v>693</v>
      </c>
      <c r="D294" s="129" t="s">
        <v>126</v>
      </c>
      <c r="E294" s="130" t="s">
        <v>694</v>
      </c>
      <c r="F294" s="131" t="s">
        <v>695</v>
      </c>
      <c r="G294" s="132" t="s">
        <v>322</v>
      </c>
      <c r="H294" s="133">
        <v>5.5</v>
      </c>
      <c r="I294" s="134"/>
      <c r="J294" s="135">
        <f>ROUND(I294*H294,2)</f>
        <v>0</v>
      </c>
      <c r="K294" s="131" t="s">
        <v>130</v>
      </c>
      <c r="L294" s="33"/>
      <c r="M294" s="136" t="s">
        <v>3</v>
      </c>
      <c r="N294" s="137" t="s">
        <v>44</v>
      </c>
      <c r="P294" s="138">
        <f>O294*H294</f>
        <v>0</v>
      </c>
      <c r="Q294" s="138">
        <v>2.5122499999999999</v>
      </c>
      <c r="R294" s="138">
        <f>Q294*H294</f>
        <v>13.817374999999998</v>
      </c>
      <c r="S294" s="138">
        <v>0</v>
      </c>
      <c r="T294" s="139">
        <f>S294*H294</f>
        <v>0</v>
      </c>
      <c r="AR294" s="140" t="s">
        <v>155</v>
      </c>
      <c r="AT294" s="140" t="s">
        <v>126</v>
      </c>
      <c r="AU294" s="140" t="s">
        <v>83</v>
      </c>
      <c r="AY294" s="18" t="s">
        <v>123</v>
      </c>
      <c r="BE294" s="141">
        <f>IF(N294="základní",J294,0)</f>
        <v>0</v>
      </c>
      <c r="BF294" s="141">
        <f>IF(N294="snížená",J294,0)</f>
        <v>0</v>
      </c>
      <c r="BG294" s="141">
        <f>IF(N294="zákl. přenesená",J294,0)</f>
        <v>0</v>
      </c>
      <c r="BH294" s="141">
        <f>IF(N294="sníž. přenesená",J294,0)</f>
        <v>0</v>
      </c>
      <c r="BI294" s="141">
        <f>IF(N294="nulová",J294,0)</f>
        <v>0</v>
      </c>
      <c r="BJ294" s="18" t="s">
        <v>81</v>
      </c>
      <c r="BK294" s="141">
        <f>ROUND(I294*H294,2)</f>
        <v>0</v>
      </c>
      <c r="BL294" s="18" t="s">
        <v>155</v>
      </c>
      <c r="BM294" s="140" t="s">
        <v>696</v>
      </c>
    </row>
    <row r="295" spans="2:65" s="1" customFormat="1">
      <c r="B295" s="33"/>
      <c r="D295" s="142" t="s">
        <v>133</v>
      </c>
      <c r="F295" s="143" t="s">
        <v>697</v>
      </c>
      <c r="I295" s="144"/>
      <c r="L295" s="33"/>
      <c r="M295" s="145"/>
      <c r="T295" s="54"/>
      <c r="AT295" s="18" t="s">
        <v>133</v>
      </c>
      <c r="AU295" s="18" t="s">
        <v>83</v>
      </c>
    </row>
    <row r="296" spans="2:65" s="1" customFormat="1" ht="44.25" customHeight="1">
      <c r="B296" s="128"/>
      <c r="C296" s="129" t="s">
        <v>698</v>
      </c>
      <c r="D296" s="129" t="s">
        <v>126</v>
      </c>
      <c r="E296" s="130" t="s">
        <v>699</v>
      </c>
      <c r="F296" s="131" t="s">
        <v>700</v>
      </c>
      <c r="G296" s="132" t="s">
        <v>311</v>
      </c>
      <c r="H296" s="133">
        <v>16</v>
      </c>
      <c r="I296" s="134"/>
      <c r="J296" s="135">
        <f>ROUND(I296*H296,2)</f>
        <v>0</v>
      </c>
      <c r="K296" s="131" t="s">
        <v>130</v>
      </c>
      <c r="L296" s="33"/>
      <c r="M296" s="136" t="s">
        <v>3</v>
      </c>
      <c r="N296" s="137" t="s">
        <v>44</v>
      </c>
      <c r="P296" s="138">
        <f>O296*H296</f>
        <v>0</v>
      </c>
      <c r="Q296" s="138">
        <v>0</v>
      </c>
      <c r="R296" s="138">
        <f>Q296*H296</f>
        <v>0</v>
      </c>
      <c r="S296" s="138">
        <v>0.19400000000000001</v>
      </c>
      <c r="T296" s="139">
        <f>S296*H296</f>
        <v>3.1040000000000001</v>
      </c>
      <c r="AR296" s="140" t="s">
        <v>155</v>
      </c>
      <c r="AT296" s="140" t="s">
        <v>126</v>
      </c>
      <c r="AU296" s="140" t="s">
        <v>83</v>
      </c>
      <c r="AY296" s="18" t="s">
        <v>123</v>
      </c>
      <c r="BE296" s="141">
        <f>IF(N296="základní",J296,0)</f>
        <v>0</v>
      </c>
      <c r="BF296" s="141">
        <f>IF(N296="snížená",J296,0)</f>
        <v>0</v>
      </c>
      <c r="BG296" s="141">
        <f>IF(N296="zákl. přenesená",J296,0)</f>
        <v>0</v>
      </c>
      <c r="BH296" s="141">
        <f>IF(N296="sníž. přenesená",J296,0)</f>
        <v>0</v>
      </c>
      <c r="BI296" s="141">
        <f>IF(N296="nulová",J296,0)</f>
        <v>0</v>
      </c>
      <c r="BJ296" s="18" t="s">
        <v>81</v>
      </c>
      <c r="BK296" s="141">
        <f>ROUND(I296*H296,2)</f>
        <v>0</v>
      </c>
      <c r="BL296" s="18" t="s">
        <v>155</v>
      </c>
      <c r="BM296" s="140" t="s">
        <v>701</v>
      </c>
    </row>
    <row r="297" spans="2:65" s="1" customFormat="1">
      <c r="B297" s="33"/>
      <c r="D297" s="142" t="s">
        <v>133</v>
      </c>
      <c r="F297" s="143" t="s">
        <v>702</v>
      </c>
      <c r="I297" s="144"/>
      <c r="L297" s="33"/>
      <c r="M297" s="145"/>
      <c r="T297" s="54"/>
      <c r="AT297" s="18" t="s">
        <v>133</v>
      </c>
      <c r="AU297" s="18" t="s">
        <v>83</v>
      </c>
    </row>
    <row r="298" spans="2:65" s="1" customFormat="1" ht="33" customHeight="1">
      <c r="B298" s="128"/>
      <c r="C298" s="129" t="s">
        <v>703</v>
      </c>
      <c r="D298" s="129" t="s">
        <v>126</v>
      </c>
      <c r="E298" s="130" t="s">
        <v>704</v>
      </c>
      <c r="F298" s="131" t="s">
        <v>705</v>
      </c>
      <c r="G298" s="132" t="s">
        <v>311</v>
      </c>
      <c r="H298" s="133">
        <v>7</v>
      </c>
      <c r="I298" s="134"/>
      <c r="J298" s="135">
        <f>ROUND(I298*H298,2)</f>
        <v>0</v>
      </c>
      <c r="K298" s="131" t="s">
        <v>130</v>
      </c>
      <c r="L298" s="33"/>
      <c r="M298" s="136" t="s">
        <v>3</v>
      </c>
      <c r="N298" s="137" t="s">
        <v>44</v>
      </c>
      <c r="P298" s="138">
        <f>O298*H298</f>
        <v>0</v>
      </c>
      <c r="Q298" s="138">
        <v>0</v>
      </c>
      <c r="R298" s="138">
        <f>Q298*H298</f>
        <v>0</v>
      </c>
      <c r="S298" s="138">
        <v>0.98</v>
      </c>
      <c r="T298" s="139">
        <f>S298*H298</f>
        <v>6.8599999999999994</v>
      </c>
      <c r="AR298" s="140" t="s">
        <v>155</v>
      </c>
      <c r="AT298" s="140" t="s">
        <v>126</v>
      </c>
      <c r="AU298" s="140" t="s">
        <v>83</v>
      </c>
      <c r="AY298" s="18" t="s">
        <v>123</v>
      </c>
      <c r="BE298" s="141">
        <f>IF(N298="základní",J298,0)</f>
        <v>0</v>
      </c>
      <c r="BF298" s="141">
        <f>IF(N298="snížená",J298,0)</f>
        <v>0</v>
      </c>
      <c r="BG298" s="141">
        <f>IF(N298="zákl. přenesená",J298,0)</f>
        <v>0</v>
      </c>
      <c r="BH298" s="141">
        <f>IF(N298="sníž. přenesená",J298,0)</f>
        <v>0</v>
      </c>
      <c r="BI298" s="141">
        <f>IF(N298="nulová",J298,0)</f>
        <v>0</v>
      </c>
      <c r="BJ298" s="18" t="s">
        <v>81</v>
      </c>
      <c r="BK298" s="141">
        <f>ROUND(I298*H298,2)</f>
        <v>0</v>
      </c>
      <c r="BL298" s="18" t="s">
        <v>155</v>
      </c>
      <c r="BM298" s="140" t="s">
        <v>706</v>
      </c>
    </row>
    <row r="299" spans="2:65" s="1" customFormat="1">
      <c r="B299" s="33"/>
      <c r="D299" s="142" t="s">
        <v>133</v>
      </c>
      <c r="F299" s="143" t="s">
        <v>707</v>
      </c>
      <c r="I299" s="144"/>
      <c r="L299" s="33"/>
      <c r="M299" s="145"/>
      <c r="T299" s="54"/>
      <c r="AT299" s="18" t="s">
        <v>133</v>
      </c>
      <c r="AU299" s="18" t="s">
        <v>83</v>
      </c>
    </row>
    <row r="300" spans="2:65" s="1" customFormat="1" ht="24.2" customHeight="1">
      <c r="B300" s="128"/>
      <c r="C300" s="129" t="s">
        <v>708</v>
      </c>
      <c r="D300" s="129" t="s">
        <v>126</v>
      </c>
      <c r="E300" s="130" t="s">
        <v>709</v>
      </c>
      <c r="F300" s="131" t="s">
        <v>710</v>
      </c>
      <c r="G300" s="132" t="s">
        <v>322</v>
      </c>
      <c r="H300" s="133">
        <v>3</v>
      </c>
      <c r="I300" s="134"/>
      <c r="J300" s="135">
        <f>ROUND(I300*H300,2)</f>
        <v>0</v>
      </c>
      <c r="K300" s="131" t="s">
        <v>130</v>
      </c>
      <c r="L300" s="33"/>
      <c r="M300" s="136" t="s">
        <v>3</v>
      </c>
      <c r="N300" s="137" t="s">
        <v>44</v>
      </c>
      <c r="P300" s="138">
        <f>O300*H300</f>
        <v>0</v>
      </c>
      <c r="Q300" s="138">
        <v>0</v>
      </c>
      <c r="R300" s="138">
        <f>Q300*H300</f>
        <v>0</v>
      </c>
      <c r="S300" s="138">
        <v>2.4</v>
      </c>
      <c r="T300" s="139">
        <f>S300*H300</f>
        <v>7.1999999999999993</v>
      </c>
      <c r="AR300" s="140" t="s">
        <v>155</v>
      </c>
      <c r="AT300" s="140" t="s">
        <v>126</v>
      </c>
      <c r="AU300" s="140" t="s">
        <v>83</v>
      </c>
      <c r="AY300" s="18" t="s">
        <v>123</v>
      </c>
      <c r="BE300" s="141">
        <f>IF(N300="základní",J300,0)</f>
        <v>0</v>
      </c>
      <c r="BF300" s="141">
        <f>IF(N300="snížená",J300,0)</f>
        <v>0</v>
      </c>
      <c r="BG300" s="141">
        <f>IF(N300="zákl. přenesená",J300,0)</f>
        <v>0</v>
      </c>
      <c r="BH300" s="141">
        <f>IF(N300="sníž. přenesená",J300,0)</f>
        <v>0</v>
      </c>
      <c r="BI300" s="141">
        <f>IF(N300="nulová",J300,0)</f>
        <v>0</v>
      </c>
      <c r="BJ300" s="18" t="s">
        <v>81</v>
      </c>
      <c r="BK300" s="141">
        <f>ROUND(I300*H300,2)</f>
        <v>0</v>
      </c>
      <c r="BL300" s="18" t="s">
        <v>155</v>
      </c>
      <c r="BM300" s="140" t="s">
        <v>711</v>
      </c>
    </row>
    <row r="301" spans="2:65" s="1" customFormat="1">
      <c r="B301" s="33"/>
      <c r="D301" s="142" t="s">
        <v>133</v>
      </c>
      <c r="F301" s="143" t="s">
        <v>712</v>
      </c>
      <c r="I301" s="144"/>
      <c r="L301" s="33"/>
      <c r="M301" s="145"/>
      <c r="T301" s="54"/>
      <c r="AT301" s="18" t="s">
        <v>133</v>
      </c>
      <c r="AU301" s="18" t="s">
        <v>83</v>
      </c>
    </row>
    <row r="302" spans="2:65" s="11" customFormat="1" ht="22.9" customHeight="1">
      <c r="B302" s="116"/>
      <c r="D302" s="117" t="s">
        <v>72</v>
      </c>
      <c r="E302" s="126" t="s">
        <v>713</v>
      </c>
      <c r="F302" s="126" t="s">
        <v>714</v>
      </c>
      <c r="I302" s="119"/>
      <c r="J302" s="127">
        <f>BK302</f>
        <v>0</v>
      </c>
      <c r="L302" s="116"/>
      <c r="M302" s="121"/>
      <c r="P302" s="122">
        <f>SUM(P303:P320)</f>
        <v>0</v>
      </c>
      <c r="R302" s="122">
        <f>SUM(R303:R320)</f>
        <v>0</v>
      </c>
      <c r="T302" s="123">
        <f>SUM(T303:T320)</f>
        <v>0</v>
      </c>
      <c r="AR302" s="117" t="s">
        <v>81</v>
      </c>
      <c r="AT302" s="124" t="s">
        <v>72</v>
      </c>
      <c r="AU302" s="124" t="s">
        <v>81</v>
      </c>
      <c r="AY302" s="117" t="s">
        <v>123</v>
      </c>
      <c r="BK302" s="125">
        <f>SUM(BK303:BK320)</f>
        <v>0</v>
      </c>
    </row>
    <row r="303" spans="2:65" s="1" customFormat="1" ht="24.2" customHeight="1">
      <c r="B303" s="128"/>
      <c r="C303" s="129" t="s">
        <v>715</v>
      </c>
      <c r="D303" s="129" t="s">
        <v>126</v>
      </c>
      <c r="E303" s="130" t="s">
        <v>716</v>
      </c>
      <c r="F303" s="131" t="s">
        <v>717</v>
      </c>
      <c r="G303" s="132" t="s">
        <v>373</v>
      </c>
      <c r="H303" s="133">
        <v>123.10899999999999</v>
      </c>
      <c r="I303" s="134"/>
      <c r="J303" s="135">
        <f>ROUND(I303*H303,2)</f>
        <v>0</v>
      </c>
      <c r="K303" s="131" t="s">
        <v>130</v>
      </c>
      <c r="L303" s="33"/>
      <c r="M303" s="136" t="s">
        <v>3</v>
      </c>
      <c r="N303" s="137" t="s">
        <v>44</v>
      </c>
      <c r="P303" s="138">
        <f>O303*H303</f>
        <v>0</v>
      </c>
      <c r="Q303" s="138">
        <v>0</v>
      </c>
      <c r="R303" s="138">
        <f>Q303*H303</f>
        <v>0</v>
      </c>
      <c r="S303" s="138">
        <v>0</v>
      </c>
      <c r="T303" s="139">
        <f>S303*H303</f>
        <v>0</v>
      </c>
      <c r="AR303" s="140" t="s">
        <v>155</v>
      </c>
      <c r="AT303" s="140" t="s">
        <v>126</v>
      </c>
      <c r="AU303" s="140" t="s">
        <v>83</v>
      </c>
      <c r="AY303" s="18" t="s">
        <v>123</v>
      </c>
      <c r="BE303" s="141">
        <f>IF(N303="základní",J303,0)</f>
        <v>0</v>
      </c>
      <c r="BF303" s="141">
        <f>IF(N303="snížená",J303,0)</f>
        <v>0</v>
      </c>
      <c r="BG303" s="141">
        <f>IF(N303="zákl. přenesená",J303,0)</f>
        <v>0</v>
      </c>
      <c r="BH303" s="141">
        <f>IF(N303="sníž. přenesená",J303,0)</f>
        <v>0</v>
      </c>
      <c r="BI303" s="141">
        <f>IF(N303="nulová",J303,0)</f>
        <v>0</v>
      </c>
      <c r="BJ303" s="18" t="s">
        <v>81</v>
      </c>
      <c r="BK303" s="141">
        <f>ROUND(I303*H303,2)</f>
        <v>0</v>
      </c>
      <c r="BL303" s="18" t="s">
        <v>155</v>
      </c>
      <c r="BM303" s="140" t="s">
        <v>718</v>
      </c>
    </row>
    <row r="304" spans="2:65" s="1" customFormat="1">
      <c r="B304" s="33"/>
      <c r="D304" s="142" t="s">
        <v>133</v>
      </c>
      <c r="F304" s="143" t="s">
        <v>719</v>
      </c>
      <c r="I304" s="144"/>
      <c r="L304" s="33"/>
      <c r="M304" s="145"/>
      <c r="T304" s="54"/>
      <c r="AT304" s="18" t="s">
        <v>133</v>
      </c>
      <c r="AU304" s="18" t="s">
        <v>83</v>
      </c>
    </row>
    <row r="305" spans="2:65" s="1" customFormat="1" ht="24.2" customHeight="1">
      <c r="B305" s="128"/>
      <c r="C305" s="129" t="s">
        <v>720</v>
      </c>
      <c r="D305" s="129" t="s">
        <v>126</v>
      </c>
      <c r="E305" s="130" t="s">
        <v>721</v>
      </c>
      <c r="F305" s="131" t="s">
        <v>722</v>
      </c>
      <c r="G305" s="132" t="s">
        <v>373</v>
      </c>
      <c r="H305" s="133">
        <v>2339.0709999999999</v>
      </c>
      <c r="I305" s="134"/>
      <c r="J305" s="135">
        <f>ROUND(I305*H305,2)</f>
        <v>0</v>
      </c>
      <c r="K305" s="131" t="s">
        <v>151</v>
      </c>
      <c r="L305" s="33"/>
      <c r="M305" s="136" t="s">
        <v>3</v>
      </c>
      <c r="N305" s="137" t="s">
        <v>44</v>
      </c>
      <c r="P305" s="138">
        <f>O305*H305</f>
        <v>0</v>
      </c>
      <c r="Q305" s="138">
        <v>0</v>
      </c>
      <c r="R305" s="138">
        <f>Q305*H305</f>
        <v>0</v>
      </c>
      <c r="S305" s="138">
        <v>0</v>
      </c>
      <c r="T305" s="139">
        <f>S305*H305</f>
        <v>0</v>
      </c>
      <c r="AR305" s="140" t="s">
        <v>155</v>
      </c>
      <c r="AT305" s="140" t="s">
        <v>126</v>
      </c>
      <c r="AU305" s="140" t="s">
        <v>83</v>
      </c>
      <c r="AY305" s="18" t="s">
        <v>123</v>
      </c>
      <c r="BE305" s="141">
        <f>IF(N305="základní",J305,0)</f>
        <v>0</v>
      </c>
      <c r="BF305" s="141">
        <f>IF(N305="snížená",J305,0)</f>
        <v>0</v>
      </c>
      <c r="BG305" s="141">
        <f>IF(N305="zákl. přenesená",J305,0)</f>
        <v>0</v>
      </c>
      <c r="BH305" s="141">
        <f>IF(N305="sníž. přenesená",J305,0)</f>
        <v>0</v>
      </c>
      <c r="BI305" s="141">
        <f>IF(N305="nulová",J305,0)</f>
        <v>0</v>
      </c>
      <c r="BJ305" s="18" t="s">
        <v>81</v>
      </c>
      <c r="BK305" s="141">
        <f>ROUND(I305*H305,2)</f>
        <v>0</v>
      </c>
      <c r="BL305" s="18" t="s">
        <v>155</v>
      </c>
      <c r="BM305" s="140" t="s">
        <v>723</v>
      </c>
    </row>
    <row r="306" spans="2:65" s="1" customFormat="1">
      <c r="B306" s="33"/>
      <c r="D306" s="142" t="s">
        <v>133</v>
      </c>
      <c r="F306" s="143" t="s">
        <v>724</v>
      </c>
      <c r="I306" s="144"/>
      <c r="L306" s="33"/>
      <c r="M306" s="145"/>
      <c r="T306" s="54"/>
      <c r="AT306" s="18" t="s">
        <v>133</v>
      </c>
      <c r="AU306" s="18" t="s">
        <v>83</v>
      </c>
    </row>
    <row r="307" spans="2:65" s="12" customFormat="1">
      <c r="B307" s="146"/>
      <c r="D307" s="147" t="s">
        <v>139</v>
      </c>
      <c r="E307" s="148" t="s">
        <v>3</v>
      </c>
      <c r="F307" s="149" t="s">
        <v>725</v>
      </c>
      <c r="H307" s="148" t="s">
        <v>3</v>
      </c>
      <c r="I307" s="150"/>
      <c r="L307" s="146"/>
      <c r="M307" s="151"/>
      <c r="T307" s="152"/>
      <c r="AT307" s="148" t="s">
        <v>139</v>
      </c>
      <c r="AU307" s="148" t="s">
        <v>83</v>
      </c>
      <c r="AV307" s="12" t="s">
        <v>81</v>
      </c>
      <c r="AW307" s="12" t="s">
        <v>35</v>
      </c>
      <c r="AX307" s="12" t="s">
        <v>73</v>
      </c>
      <c r="AY307" s="148" t="s">
        <v>123</v>
      </c>
    </row>
    <row r="308" spans="2:65" s="13" customFormat="1">
      <c r="B308" s="153"/>
      <c r="D308" s="147" t="s">
        <v>139</v>
      </c>
      <c r="E308" s="154" t="s">
        <v>3</v>
      </c>
      <c r="F308" s="155" t="s">
        <v>726</v>
      </c>
      <c r="H308" s="156">
        <v>2339.0709999999999</v>
      </c>
      <c r="I308" s="157"/>
      <c r="L308" s="153"/>
      <c r="M308" s="158"/>
      <c r="T308" s="159"/>
      <c r="AT308" s="154" t="s">
        <v>139</v>
      </c>
      <c r="AU308" s="154" t="s">
        <v>83</v>
      </c>
      <c r="AV308" s="13" t="s">
        <v>83</v>
      </c>
      <c r="AW308" s="13" t="s">
        <v>35</v>
      </c>
      <c r="AX308" s="13" t="s">
        <v>81</v>
      </c>
      <c r="AY308" s="154" t="s">
        <v>123</v>
      </c>
    </row>
    <row r="309" spans="2:65" s="1" customFormat="1" ht="24.2" customHeight="1">
      <c r="B309" s="128"/>
      <c r="C309" s="129" t="s">
        <v>727</v>
      </c>
      <c r="D309" s="129" t="s">
        <v>126</v>
      </c>
      <c r="E309" s="130" t="s">
        <v>728</v>
      </c>
      <c r="F309" s="131" t="s">
        <v>729</v>
      </c>
      <c r="G309" s="132" t="s">
        <v>373</v>
      </c>
      <c r="H309" s="133">
        <v>14.35</v>
      </c>
      <c r="I309" s="134"/>
      <c r="J309" s="135">
        <f>ROUND(I309*H309,2)</f>
        <v>0</v>
      </c>
      <c r="K309" s="131" t="s">
        <v>130</v>
      </c>
      <c r="L309" s="33"/>
      <c r="M309" s="136" t="s">
        <v>3</v>
      </c>
      <c r="N309" s="137" t="s">
        <v>44</v>
      </c>
      <c r="P309" s="138">
        <f>O309*H309</f>
        <v>0</v>
      </c>
      <c r="Q309" s="138">
        <v>0</v>
      </c>
      <c r="R309" s="138">
        <f>Q309*H309</f>
        <v>0</v>
      </c>
      <c r="S309" s="138">
        <v>0</v>
      </c>
      <c r="T309" s="139">
        <f>S309*H309</f>
        <v>0</v>
      </c>
      <c r="AR309" s="140" t="s">
        <v>155</v>
      </c>
      <c r="AT309" s="140" t="s">
        <v>126</v>
      </c>
      <c r="AU309" s="140" t="s">
        <v>83</v>
      </c>
      <c r="AY309" s="18" t="s">
        <v>123</v>
      </c>
      <c r="BE309" s="141">
        <f>IF(N309="základní",J309,0)</f>
        <v>0</v>
      </c>
      <c r="BF309" s="141">
        <f>IF(N309="snížená",J309,0)</f>
        <v>0</v>
      </c>
      <c r="BG309" s="141">
        <f>IF(N309="zákl. přenesená",J309,0)</f>
        <v>0</v>
      </c>
      <c r="BH309" s="141">
        <f>IF(N309="sníž. přenesená",J309,0)</f>
        <v>0</v>
      </c>
      <c r="BI309" s="141">
        <f>IF(N309="nulová",J309,0)</f>
        <v>0</v>
      </c>
      <c r="BJ309" s="18" t="s">
        <v>81</v>
      </c>
      <c r="BK309" s="141">
        <f>ROUND(I309*H309,2)</f>
        <v>0</v>
      </c>
      <c r="BL309" s="18" t="s">
        <v>155</v>
      </c>
      <c r="BM309" s="140" t="s">
        <v>730</v>
      </c>
    </row>
    <row r="310" spans="2:65" s="1" customFormat="1">
      <c r="B310" s="33"/>
      <c r="D310" s="142" t="s">
        <v>133</v>
      </c>
      <c r="F310" s="143" t="s">
        <v>731</v>
      </c>
      <c r="I310" s="144"/>
      <c r="L310" s="33"/>
      <c r="M310" s="145"/>
      <c r="T310" s="54"/>
      <c r="AT310" s="18" t="s">
        <v>133</v>
      </c>
      <c r="AU310" s="18" t="s">
        <v>83</v>
      </c>
    </row>
    <row r="311" spans="2:65" s="1" customFormat="1" ht="24.2" customHeight="1">
      <c r="B311" s="128"/>
      <c r="C311" s="129" t="s">
        <v>732</v>
      </c>
      <c r="D311" s="129" t="s">
        <v>126</v>
      </c>
      <c r="E311" s="130" t="s">
        <v>733</v>
      </c>
      <c r="F311" s="131" t="s">
        <v>734</v>
      </c>
      <c r="G311" s="132" t="s">
        <v>373</v>
      </c>
      <c r="H311" s="133">
        <v>42.9</v>
      </c>
      <c r="I311" s="134"/>
      <c r="J311" s="135">
        <f>ROUND(I311*H311,2)</f>
        <v>0</v>
      </c>
      <c r="K311" s="131" t="s">
        <v>130</v>
      </c>
      <c r="L311" s="33"/>
      <c r="M311" s="136" t="s">
        <v>3</v>
      </c>
      <c r="N311" s="137" t="s">
        <v>44</v>
      </c>
      <c r="P311" s="138">
        <f>O311*H311</f>
        <v>0</v>
      </c>
      <c r="Q311" s="138">
        <v>0</v>
      </c>
      <c r="R311" s="138">
        <f>Q311*H311</f>
        <v>0</v>
      </c>
      <c r="S311" s="138">
        <v>0</v>
      </c>
      <c r="T311" s="139">
        <f>S311*H311</f>
        <v>0</v>
      </c>
      <c r="AR311" s="140" t="s">
        <v>155</v>
      </c>
      <c r="AT311" s="140" t="s">
        <v>126</v>
      </c>
      <c r="AU311" s="140" t="s">
        <v>83</v>
      </c>
      <c r="AY311" s="18" t="s">
        <v>123</v>
      </c>
      <c r="BE311" s="141">
        <f>IF(N311="základní",J311,0)</f>
        <v>0</v>
      </c>
      <c r="BF311" s="141">
        <f>IF(N311="snížená",J311,0)</f>
        <v>0</v>
      </c>
      <c r="BG311" s="141">
        <f>IF(N311="zákl. přenesená",J311,0)</f>
        <v>0</v>
      </c>
      <c r="BH311" s="141">
        <f>IF(N311="sníž. přenesená",J311,0)</f>
        <v>0</v>
      </c>
      <c r="BI311" s="141">
        <f>IF(N311="nulová",J311,0)</f>
        <v>0</v>
      </c>
      <c r="BJ311" s="18" t="s">
        <v>81</v>
      </c>
      <c r="BK311" s="141">
        <f>ROUND(I311*H311,2)</f>
        <v>0</v>
      </c>
      <c r="BL311" s="18" t="s">
        <v>155</v>
      </c>
      <c r="BM311" s="140" t="s">
        <v>735</v>
      </c>
    </row>
    <row r="312" spans="2:65" s="1" customFormat="1">
      <c r="B312" s="33"/>
      <c r="D312" s="142" t="s">
        <v>133</v>
      </c>
      <c r="F312" s="143" t="s">
        <v>736</v>
      </c>
      <c r="I312" s="144"/>
      <c r="L312" s="33"/>
      <c r="M312" s="145"/>
      <c r="T312" s="54"/>
      <c r="AT312" s="18" t="s">
        <v>133</v>
      </c>
      <c r="AU312" s="18" t="s">
        <v>83</v>
      </c>
    </row>
    <row r="313" spans="2:65" s="13" customFormat="1">
      <c r="B313" s="153"/>
      <c r="D313" s="147" t="s">
        <v>139</v>
      </c>
      <c r="E313" s="154" t="s">
        <v>3</v>
      </c>
      <c r="F313" s="155" t="s">
        <v>737</v>
      </c>
      <c r="H313" s="156">
        <v>42.9</v>
      </c>
      <c r="I313" s="157"/>
      <c r="L313" s="153"/>
      <c r="M313" s="158"/>
      <c r="T313" s="159"/>
      <c r="AT313" s="154" t="s">
        <v>139</v>
      </c>
      <c r="AU313" s="154" t="s">
        <v>83</v>
      </c>
      <c r="AV313" s="13" t="s">
        <v>83</v>
      </c>
      <c r="AW313" s="13" t="s">
        <v>35</v>
      </c>
      <c r="AX313" s="13" t="s">
        <v>81</v>
      </c>
      <c r="AY313" s="154" t="s">
        <v>123</v>
      </c>
    </row>
    <row r="314" spans="2:65" s="1" customFormat="1" ht="24.2" customHeight="1">
      <c r="B314" s="128"/>
      <c r="C314" s="129" t="s">
        <v>738</v>
      </c>
      <c r="D314" s="129" t="s">
        <v>126</v>
      </c>
      <c r="E314" s="130" t="s">
        <v>739</v>
      </c>
      <c r="F314" s="131" t="s">
        <v>740</v>
      </c>
      <c r="G314" s="132" t="s">
        <v>373</v>
      </c>
      <c r="H314" s="133">
        <v>60.487000000000002</v>
      </c>
      <c r="I314" s="134"/>
      <c r="J314" s="135">
        <f>ROUND(I314*H314,2)</f>
        <v>0</v>
      </c>
      <c r="K314" s="131" t="s">
        <v>130</v>
      </c>
      <c r="L314" s="33"/>
      <c r="M314" s="136" t="s">
        <v>3</v>
      </c>
      <c r="N314" s="137" t="s">
        <v>44</v>
      </c>
      <c r="P314" s="138">
        <f>O314*H314</f>
        <v>0</v>
      </c>
      <c r="Q314" s="138">
        <v>0</v>
      </c>
      <c r="R314" s="138">
        <f>Q314*H314</f>
        <v>0</v>
      </c>
      <c r="S314" s="138">
        <v>0</v>
      </c>
      <c r="T314" s="139">
        <f>S314*H314</f>
        <v>0</v>
      </c>
      <c r="AR314" s="140" t="s">
        <v>155</v>
      </c>
      <c r="AT314" s="140" t="s">
        <v>126</v>
      </c>
      <c r="AU314" s="140" t="s">
        <v>83</v>
      </c>
      <c r="AY314" s="18" t="s">
        <v>123</v>
      </c>
      <c r="BE314" s="141">
        <f>IF(N314="základní",J314,0)</f>
        <v>0</v>
      </c>
      <c r="BF314" s="141">
        <f>IF(N314="snížená",J314,0)</f>
        <v>0</v>
      </c>
      <c r="BG314" s="141">
        <f>IF(N314="zákl. přenesená",J314,0)</f>
        <v>0</v>
      </c>
      <c r="BH314" s="141">
        <f>IF(N314="sníž. přenesená",J314,0)</f>
        <v>0</v>
      </c>
      <c r="BI314" s="141">
        <f>IF(N314="nulová",J314,0)</f>
        <v>0</v>
      </c>
      <c r="BJ314" s="18" t="s">
        <v>81</v>
      </c>
      <c r="BK314" s="141">
        <f>ROUND(I314*H314,2)</f>
        <v>0</v>
      </c>
      <c r="BL314" s="18" t="s">
        <v>155</v>
      </c>
      <c r="BM314" s="140" t="s">
        <v>741</v>
      </c>
    </row>
    <row r="315" spans="2:65" s="1" customFormat="1">
      <c r="B315" s="33"/>
      <c r="D315" s="142" t="s">
        <v>133</v>
      </c>
      <c r="F315" s="143" t="s">
        <v>742</v>
      </c>
      <c r="I315" s="144"/>
      <c r="L315" s="33"/>
      <c r="M315" s="145"/>
      <c r="T315" s="54"/>
      <c r="AT315" s="18" t="s">
        <v>133</v>
      </c>
      <c r="AU315" s="18" t="s">
        <v>83</v>
      </c>
    </row>
    <row r="316" spans="2:65" s="13" customFormat="1">
      <c r="B316" s="153"/>
      <c r="D316" s="147" t="s">
        <v>139</v>
      </c>
      <c r="E316" s="154" t="s">
        <v>3</v>
      </c>
      <c r="F316" s="155" t="s">
        <v>743</v>
      </c>
      <c r="H316" s="156">
        <v>60.487000000000002</v>
      </c>
      <c r="I316" s="157"/>
      <c r="L316" s="153"/>
      <c r="M316" s="158"/>
      <c r="T316" s="159"/>
      <c r="AT316" s="154" t="s">
        <v>139</v>
      </c>
      <c r="AU316" s="154" t="s">
        <v>83</v>
      </c>
      <c r="AV316" s="13" t="s">
        <v>83</v>
      </c>
      <c r="AW316" s="13" t="s">
        <v>35</v>
      </c>
      <c r="AX316" s="13" t="s">
        <v>81</v>
      </c>
      <c r="AY316" s="154" t="s">
        <v>123</v>
      </c>
    </row>
    <row r="317" spans="2:65" s="1" customFormat="1" ht="24.2" customHeight="1">
      <c r="B317" s="128"/>
      <c r="C317" s="129" t="s">
        <v>744</v>
      </c>
      <c r="D317" s="129" t="s">
        <v>126</v>
      </c>
      <c r="E317" s="130" t="s">
        <v>745</v>
      </c>
      <c r="F317" s="131" t="s">
        <v>746</v>
      </c>
      <c r="G317" s="132" t="s">
        <v>373</v>
      </c>
      <c r="H317" s="133">
        <v>5.3719999999999999</v>
      </c>
      <c r="I317" s="134"/>
      <c r="J317" s="135">
        <f>ROUND(I317*H317,2)</f>
        <v>0</v>
      </c>
      <c r="K317" s="131" t="s">
        <v>130</v>
      </c>
      <c r="L317" s="33"/>
      <c r="M317" s="136" t="s">
        <v>3</v>
      </c>
      <c r="N317" s="137" t="s">
        <v>44</v>
      </c>
      <c r="P317" s="138">
        <f>O317*H317</f>
        <v>0</v>
      </c>
      <c r="Q317" s="138">
        <v>0</v>
      </c>
      <c r="R317" s="138">
        <f>Q317*H317</f>
        <v>0</v>
      </c>
      <c r="S317" s="138">
        <v>0</v>
      </c>
      <c r="T317" s="139">
        <f>S317*H317</f>
        <v>0</v>
      </c>
      <c r="AR317" s="140" t="s">
        <v>155</v>
      </c>
      <c r="AT317" s="140" t="s">
        <v>126</v>
      </c>
      <c r="AU317" s="140" t="s">
        <v>83</v>
      </c>
      <c r="AY317" s="18" t="s">
        <v>123</v>
      </c>
      <c r="BE317" s="141">
        <f>IF(N317="základní",J317,0)</f>
        <v>0</v>
      </c>
      <c r="BF317" s="141">
        <f>IF(N317="snížená",J317,0)</f>
        <v>0</v>
      </c>
      <c r="BG317" s="141">
        <f>IF(N317="zákl. přenesená",J317,0)</f>
        <v>0</v>
      </c>
      <c r="BH317" s="141">
        <f>IF(N317="sníž. přenesená",J317,0)</f>
        <v>0</v>
      </c>
      <c r="BI317" s="141">
        <f>IF(N317="nulová",J317,0)</f>
        <v>0</v>
      </c>
      <c r="BJ317" s="18" t="s">
        <v>81</v>
      </c>
      <c r="BK317" s="141">
        <f>ROUND(I317*H317,2)</f>
        <v>0</v>
      </c>
      <c r="BL317" s="18" t="s">
        <v>155</v>
      </c>
      <c r="BM317" s="140" t="s">
        <v>747</v>
      </c>
    </row>
    <row r="318" spans="2:65" s="1" customFormat="1">
      <c r="B318" s="33"/>
      <c r="D318" s="142" t="s">
        <v>133</v>
      </c>
      <c r="F318" s="143" t="s">
        <v>748</v>
      </c>
      <c r="I318" s="144"/>
      <c r="L318" s="33"/>
      <c r="M318" s="145"/>
      <c r="T318" s="54"/>
      <c r="AT318" s="18" t="s">
        <v>133</v>
      </c>
      <c r="AU318" s="18" t="s">
        <v>83</v>
      </c>
    </row>
    <row r="319" spans="2:65" s="12" customFormat="1">
      <c r="B319" s="146"/>
      <c r="D319" s="147" t="s">
        <v>139</v>
      </c>
      <c r="E319" s="148" t="s">
        <v>3</v>
      </c>
      <c r="F319" s="149" t="s">
        <v>749</v>
      </c>
      <c r="H319" s="148" t="s">
        <v>3</v>
      </c>
      <c r="I319" s="150"/>
      <c r="L319" s="146"/>
      <c r="M319" s="151"/>
      <c r="T319" s="152"/>
      <c r="AT319" s="148" t="s">
        <v>139</v>
      </c>
      <c r="AU319" s="148" t="s">
        <v>83</v>
      </c>
      <c r="AV319" s="12" t="s">
        <v>81</v>
      </c>
      <c r="AW319" s="12" t="s">
        <v>35</v>
      </c>
      <c r="AX319" s="12" t="s">
        <v>73</v>
      </c>
      <c r="AY319" s="148" t="s">
        <v>123</v>
      </c>
    </row>
    <row r="320" spans="2:65" s="13" customFormat="1">
      <c r="B320" s="153"/>
      <c r="D320" s="147" t="s">
        <v>139</v>
      </c>
      <c r="E320" s="154" t="s">
        <v>3</v>
      </c>
      <c r="F320" s="155" t="s">
        <v>750</v>
      </c>
      <c r="H320" s="156">
        <v>5.3719999999999999</v>
      </c>
      <c r="I320" s="157"/>
      <c r="L320" s="153"/>
      <c r="M320" s="158"/>
      <c r="T320" s="159"/>
      <c r="AT320" s="154" t="s">
        <v>139</v>
      </c>
      <c r="AU320" s="154" t="s">
        <v>83</v>
      </c>
      <c r="AV320" s="13" t="s">
        <v>83</v>
      </c>
      <c r="AW320" s="13" t="s">
        <v>35</v>
      </c>
      <c r="AX320" s="13" t="s">
        <v>81</v>
      </c>
      <c r="AY320" s="154" t="s">
        <v>123</v>
      </c>
    </row>
    <row r="321" spans="2:65" s="11" customFormat="1" ht="22.9" customHeight="1">
      <c r="B321" s="116"/>
      <c r="D321" s="117" t="s">
        <v>72</v>
      </c>
      <c r="E321" s="126" t="s">
        <v>751</v>
      </c>
      <c r="F321" s="126" t="s">
        <v>752</v>
      </c>
      <c r="I321" s="119"/>
      <c r="J321" s="127">
        <f>BK321</f>
        <v>0</v>
      </c>
      <c r="L321" s="116"/>
      <c r="M321" s="121"/>
      <c r="P321" s="122">
        <f>SUM(P322:P327)</f>
        <v>0</v>
      </c>
      <c r="R321" s="122">
        <f>SUM(R322:R327)</f>
        <v>0</v>
      </c>
      <c r="T321" s="123">
        <f>SUM(T322:T327)</f>
        <v>0</v>
      </c>
      <c r="AR321" s="117" t="s">
        <v>81</v>
      </c>
      <c r="AT321" s="124" t="s">
        <v>72</v>
      </c>
      <c r="AU321" s="124" t="s">
        <v>81</v>
      </c>
      <c r="AY321" s="117" t="s">
        <v>123</v>
      </c>
      <c r="BK321" s="125">
        <f>SUM(BK322:BK327)</f>
        <v>0</v>
      </c>
    </row>
    <row r="322" spans="2:65" s="1" customFormat="1" ht="24.2" customHeight="1">
      <c r="B322" s="128"/>
      <c r="C322" s="129" t="s">
        <v>753</v>
      </c>
      <c r="D322" s="129" t="s">
        <v>126</v>
      </c>
      <c r="E322" s="130" t="s">
        <v>754</v>
      </c>
      <c r="F322" s="131" t="s">
        <v>755</v>
      </c>
      <c r="G322" s="132" t="s">
        <v>373</v>
      </c>
      <c r="H322" s="133">
        <v>817.54700000000003</v>
      </c>
      <c r="I322" s="134"/>
      <c r="J322" s="135">
        <f>ROUND(I322*H322,2)</f>
        <v>0</v>
      </c>
      <c r="K322" s="131" t="s">
        <v>130</v>
      </c>
      <c r="L322" s="33"/>
      <c r="M322" s="136" t="s">
        <v>3</v>
      </c>
      <c r="N322" s="137" t="s">
        <v>44</v>
      </c>
      <c r="P322" s="138">
        <f>O322*H322</f>
        <v>0</v>
      </c>
      <c r="Q322" s="138">
        <v>0</v>
      </c>
      <c r="R322" s="138">
        <f>Q322*H322</f>
        <v>0</v>
      </c>
      <c r="S322" s="138">
        <v>0</v>
      </c>
      <c r="T322" s="139">
        <f>S322*H322</f>
        <v>0</v>
      </c>
      <c r="AR322" s="140" t="s">
        <v>155</v>
      </c>
      <c r="AT322" s="140" t="s">
        <v>126</v>
      </c>
      <c r="AU322" s="140" t="s">
        <v>83</v>
      </c>
      <c r="AY322" s="18" t="s">
        <v>123</v>
      </c>
      <c r="BE322" s="141">
        <f>IF(N322="základní",J322,0)</f>
        <v>0</v>
      </c>
      <c r="BF322" s="141">
        <f>IF(N322="snížená",J322,0)</f>
        <v>0</v>
      </c>
      <c r="BG322" s="141">
        <f>IF(N322="zákl. přenesená",J322,0)</f>
        <v>0</v>
      </c>
      <c r="BH322" s="141">
        <f>IF(N322="sníž. přenesená",J322,0)</f>
        <v>0</v>
      </c>
      <c r="BI322" s="141">
        <f>IF(N322="nulová",J322,0)</f>
        <v>0</v>
      </c>
      <c r="BJ322" s="18" t="s">
        <v>81</v>
      </c>
      <c r="BK322" s="141">
        <f>ROUND(I322*H322,2)</f>
        <v>0</v>
      </c>
      <c r="BL322" s="18" t="s">
        <v>155</v>
      </c>
      <c r="BM322" s="140" t="s">
        <v>756</v>
      </c>
    </row>
    <row r="323" spans="2:65" s="1" customFormat="1">
      <c r="B323" s="33"/>
      <c r="D323" s="142" t="s">
        <v>133</v>
      </c>
      <c r="F323" s="143" t="s">
        <v>757</v>
      </c>
      <c r="I323" s="144"/>
      <c r="L323" s="33"/>
      <c r="M323" s="145"/>
      <c r="T323" s="54"/>
      <c r="AT323" s="18" t="s">
        <v>133</v>
      </c>
      <c r="AU323" s="18" t="s">
        <v>83</v>
      </c>
    </row>
    <row r="324" spans="2:65" s="1" customFormat="1" ht="24.2" customHeight="1">
      <c r="B324" s="128"/>
      <c r="C324" s="129" t="s">
        <v>758</v>
      </c>
      <c r="D324" s="129" t="s">
        <v>126</v>
      </c>
      <c r="E324" s="130" t="s">
        <v>759</v>
      </c>
      <c r="F324" s="131" t="s">
        <v>760</v>
      </c>
      <c r="G324" s="132" t="s">
        <v>373</v>
      </c>
      <c r="H324" s="133">
        <v>40.292999999999999</v>
      </c>
      <c r="I324" s="134"/>
      <c r="J324" s="135">
        <f>ROUND(I324*H324,2)</f>
        <v>0</v>
      </c>
      <c r="K324" s="131" t="s">
        <v>130</v>
      </c>
      <c r="L324" s="33"/>
      <c r="M324" s="136" t="s">
        <v>3</v>
      </c>
      <c r="N324" s="137" t="s">
        <v>44</v>
      </c>
      <c r="P324" s="138">
        <f>O324*H324</f>
        <v>0</v>
      </c>
      <c r="Q324" s="138">
        <v>0</v>
      </c>
      <c r="R324" s="138">
        <f>Q324*H324</f>
        <v>0</v>
      </c>
      <c r="S324" s="138">
        <v>0</v>
      </c>
      <c r="T324" s="139">
        <f>S324*H324</f>
        <v>0</v>
      </c>
      <c r="AR324" s="140" t="s">
        <v>155</v>
      </c>
      <c r="AT324" s="140" t="s">
        <v>126</v>
      </c>
      <c r="AU324" s="140" t="s">
        <v>83</v>
      </c>
      <c r="AY324" s="18" t="s">
        <v>123</v>
      </c>
      <c r="BE324" s="141">
        <f>IF(N324="základní",J324,0)</f>
        <v>0</v>
      </c>
      <c r="BF324" s="141">
        <f>IF(N324="snížená",J324,0)</f>
        <v>0</v>
      </c>
      <c r="BG324" s="141">
        <f>IF(N324="zákl. přenesená",J324,0)</f>
        <v>0</v>
      </c>
      <c r="BH324" s="141">
        <f>IF(N324="sníž. přenesená",J324,0)</f>
        <v>0</v>
      </c>
      <c r="BI324" s="141">
        <f>IF(N324="nulová",J324,0)</f>
        <v>0</v>
      </c>
      <c r="BJ324" s="18" t="s">
        <v>81</v>
      </c>
      <c r="BK324" s="141">
        <f>ROUND(I324*H324,2)</f>
        <v>0</v>
      </c>
      <c r="BL324" s="18" t="s">
        <v>155</v>
      </c>
      <c r="BM324" s="140" t="s">
        <v>761</v>
      </c>
    </row>
    <row r="325" spans="2:65" s="1" customFormat="1">
      <c r="B325" s="33"/>
      <c r="D325" s="142" t="s">
        <v>133</v>
      </c>
      <c r="F325" s="143" t="s">
        <v>762</v>
      </c>
      <c r="I325" s="144"/>
      <c r="L325" s="33"/>
      <c r="M325" s="145"/>
      <c r="T325" s="54"/>
      <c r="AT325" s="18" t="s">
        <v>133</v>
      </c>
      <c r="AU325" s="18" t="s">
        <v>83</v>
      </c>
    </row>
    <row r="326" spans="2:65" s="1" customFormat="1" ht="24.2" customHeight="1">
      <c r="B326" s="128"/>
      <c r="C326" s="129" t="s">
        <v>763</v>
      </c>
      <c r="D326" s="129" t="s">
        <v>126</v>
      </c>
      <c r="E326" s="130" t="s">
        <v>764</v>
      </c>
      <c r="F326" s="131" t="s">
        <v>765</v>
      </c>
      <c r="G326" s="132" t="s">
        <v>373</v>
      </c>
      <c r="H326" s="133">
        <v>1.806</v>
      </c>
      <c r="I326" s="134"/>
      <c r="J326" s="135">
        <f>ROUND(I326*H326,2)</f>
        <v>0</v>
      </c>
      <c r="K326" s="131" t="s">
        <v>151</v>
      </c>
      <c r="L326" s="33"/>
      <c r="M326" s="136" t="s">
        <v>3</v>
      </c>
      <c r="N326" s="137" t="s">
        <v>44</v>
      </c>
      <c r="P326" s="138">
        <f>O326*H326</f>
        <v>0</v>
      </c>
      <c r="Q326" s="138">
        <v>0</v>
      </c>
      <c r="R326" s="138">
        <f>Q326*H326</f>
        <v>0</v>
      </c>
      <c r="S326" s="138">
        <v>0</v>
      </c>
      <c r="T326" s="139">
        <f>S326*H326</f>
        <v>0</v>
      </c>
      <c r="AR326" s="140" t="s">
        <v>155</v>
      </c>
      <c r="AT326" s="140" t="s">
        <v>126</v>
      </c>
      <c r="AU326" s="140" t="s">
        <v>83</v>
      </c>
      <c r="AY326" s="18" t="s">
        <v>123</v>
      </c>
      <c r="BE326" s="141">
        <f>IF(N326="základní",J326,0)</f>
        <v>0</v>
      </c>
      <c r="BF326" s="141">
        <f>IF(N326="snížená",J326,0)</f>
        <v>0</v>
      </c>
      <c r="BG326" s="141">
        <f>IF(N326="zákl. přenesená",J326,0)</f>
        <v>0</v>
      </c>
      <c r="BH326" s="141">
        <f>IF(N326="sníž. přenesená",J326,0)</f>
        <v>0</v>
      </c>
      <c r="BI326" s="141">
        <f>IF(N326="nulová",J326,0)</f>
        <v>0</v>
      </c>
      <c r="BJ326" s="18" t="s">
        <v>81</v>
      </c>
      <c r="BK326" s="141">
        <f>ROUND(I326*H326,2)</f>
        <v>0</v>
      </c>
      <c r="BL326" s="18" t="s">
        <v>155</v>
      </c>
      <c r="BM326" s="140" t="s">
        <v>766</v>
      </c>
    </row>
    <row r="327" spans="2:65" s="1" customFormat="1">
      <c r="B327" s="33"/>
      <c r="D327" s="142" t="s">
        <v>133</v>
      </c>
      <c r="F327" s="143" t="s">
        <v>767</v>
      </c>
      <c r="I327" s="144"/>
      <c r="L327" s="33"/>
      <c r="M327" s="145"/>
      <c r="T327" s="54"/>
      <c r="AT327" s="18" t="s">
        <v>133</v>
      </c>
      <c r="AU327" s="18" t="s">
        <v>83</v>
      </c>
    </row>
    <row r="328" spans="2:65" s="11" customFormat="1" ht="25.9" customHeight="1">
      <c r="B328" s="116"/>
      <c r="D328" s="117" t="s">
        <v>72</v>
      </c>
      <c r="E328" s="118" t="s">
        <v>370</v>
      </c>
      <c r="F328" s="118" t="s">
        <v>768</v>
      </c>
      <c r="I328" s="119"/>
      <c r="J328" s="120">
        <f>BK328</f>
        <v>0</v>
      </c>
      <c r="L328" s="116"/>
      <c r="M328" s="121"/>
      <c r="P328" s="122">
        <f>P329</f>
        <v>0</v>
      </c>
      <c r="R328" s="122">
        <f>R329</f>
        <v>16.22232</v>
      </c>
      <c r="T328" s="123">
        <f>T329</f>
        <v>0</v>
      </c>
      <c r="AR328" s="117" t="s">
        <v>147</v>
      </c>
      <c r="AT328" s="124" t="s">
        <v>72</v>
      </c>
      <c r="AU328" s="124" t="s">
        <v>73</v>
      </c>
      <c r="AY328" s="117" t="s">
        <v>123</v>
      </c>
      <c r="BK328" s="125">
        <f>BK329</f>
        <v>0</v>
      </c>
    </row>
    <row r="329" spans="2:65" s="11" customFormat="1" ht="22.9" customHeight="1">
      <c r="B329" s="116"/>
      <c r="D329" s="117" t="s">
        <v>72</v>
      </c>
      <c r="E329" s="126" t="s">
        <v>769</v>
      </c>
      <c r="F329" s="126" t="s">
        <v>770</v>
      </c>
      <c r="I329" s="119"/>
      <c r="J329" s="127">
        <f>BK329</f>
        <v>0</v>
      </c>
      <c r="L329" s="116"/>
      <c r="M329" s="121"/>
      <c r="P329" s="122">
        <f>SUM(P330:P346)</f>
        <v>0</v>
      </c>
      <c r="R329" s="122">
        <f>SUM(R330:R346)</f>
        <v>16.22232</v>
      </c>
      <c r="T329" s="123">
        <f>SUM(T330:T346)</f>
        <v>0</v>
      </c>
      <c r="AR329" s="117" t="s">
        <v>147</v>
      </c>
      <c r="AT329" s="124" t="s">
        <v>72</v>
      </c>
      <c r="AU329" s="124" t="s">
        <v>81</v>
      </c>
      <c r="AY329" s="117" t="s">
        <v>123</v>
      </c>
      <c r="BK329" s="125">
        <f>SUM(BK330:BK346)</f>
        <v>0</v>
      </c>
    </row>
    <row r="330" spans="2:65" s="1" customFormat="1" ht="37.9" customHeight="1">
      <c r="B330" s="128"/>
      <c r="C330" s="129" t="s">
        <v>771</v>
      </c>
      <c r="D330" s="129" t="s">
        <v>126</v>
      </c>
      <c r="E330" s="130" t="s">
        <v>772</v>
      </c>
      <c r="F330" s="131" t="s">
        <v>773</v>
      </c>
      <c r="G330" s="132" t="s">
        <v>311</v>
      </c>
      <c r="H330" s="133">
        <v>72</v>
      </c>
      <c r="I330" s="134"/>
      <c r="J330" s="135">
        <f>ROUND(I330*H330,2)</f>
        <v>0</v>
      </c>
      <c r="K330" s="131" t="s">
        <v>151</v>
      </c>
      <c r="L330" s="33"/>
      <c r="M330" s="136" t="s">
        <v>3</v>
      </c>
      <c r="N330" s="137" t="s">
        <v>44</v>
      </c>
      <c r="P330" s="138">
        <f>O330*H330</f>
        <v>0</v>
      </c>
      <c r="Q330" s="138">
        <v>0</v>
      </c>
      <c r="R330" s="138">
        <f>Q330*H330</f>
        <v>0</v>
      </c>
      <c r="S330" s="138">
        <v>0</v>
      </c>
      <c r="T330" s="139">
        <f>S330*H330</f>
        <v>0</v>
      </c>
      <c r="AR330" s="140" t="s">
        <v>617</v>
      </c>
      <c r="AT330" s="140" t="s">
        <v>126</v>
      </c>
      <c r="AU330" s="140" t="s">
        <v>83</v>
      </c>
      <c r="AY330" s="18" t="s">
        <v>123</v>
      </c>
      <c r="BE330" s="141">
        <f>IF(N330="základní",J330,0)</f>
        <v>0</v>
      </c>
      <c r="BF330" s="141">
        <f>IF(N330="snížená",J330,0)</f>
        <v>0</v>
      </c>
      <c r="BG330" s="141">
        <f>IF(N330="zákl. přenesená",J330,0)</f>
        <v>0</v>
      </c>
      <c r="BH330" s="141">
        <f>IF(N330="sníž. přenesená",J330,0)</f>
        <v>0</v>
      </c>
      <c r="BI330" s="141">
        <f>IF(N330="nulová",J330,0)</f>
        <v>0</v>
      </c>
      <c r="BJ330" s="18" t="s">
        <v>81</v>
      </c>
      <c r="BK330" s="141">
        <f>ROUND(I330*H330,2)</f>
        <v>0</v>
      </c>
      <c r="BL330" s="18" t="s">
        <v>617</v>
      </c>
      <c r="BM330" s="140" t="s">
        <v>774</v>
      </c>
    </row>
    <row r="331" spans="2:65" s="1" customFormat="1">
      <c r="B331" s="33"/>
      <c r="D331" s="142" t="s">
        <v>133</v>
      </c>
      <c r="F331" s="143" t="s">
        <v>775</v>
      </c>
      <c r="I331" s="144"/>
      <c r="L331" s="33"/>
      <c r="M331" s="145"/>
      <c r="T331" s="54"/>
      <c r="AT331" s="18" t="s">
        <v>133</v>
      </c>
      <c r="AU331" s="18" t="s">
        <v>83</v>
      </c>
    </row>
    <row r="332" spans="2:65" s="13" customFormat="1">
      <c r="B332" s="153"/>
      <c r="D332" s="147" t="s">
        <v>139</v>
      </c>
      <c r="E332" s="154" t="s">
        <v>3</v>
      </c>
      <c r="F332" s="155" t="s">
        <v>776</v>
      </c>
      <c r="H332" s="156">
        <v>72</v>
      </c>
      <c r="I332" s="157"/>
      <c r="L332" s="153"/>
      <c r="M332" s="158"/>
      <c r="T332" s="159"/>
      <c r="AT332" s="154" t="s">
        <v>139</v>
      </c>
      <c r="AU332" s="154" t="s">
        <v>83</v>
      </c>
      <c r="AV332" s="13" t="s">
        <v>83</v>
      </c>
      <c r="AW332" s="13" t="s">
        <v>35</v>
      </c>
      <c r="AX332" s="13" t="s">
        <v>81</v>
      </c>
      <c r="AY332" s="154" t="s">
        <v>123</v>
      </c>
    </row>
    <row r="333" spans="2:65" s="1" customFormat="1" ht="24.2" customHeight="1">
      <c r="B333" s="128"/>
      <c r="C333" s="129" t="s">
        <v>777</v>
      </c>
      <c r="D333" s="129" t="s">
        <v>126</v>
      </c>
      <c r="E333" s="130" t="s">
        <v>778</v>
      </c>
      <c r="F333" s="131" t="s">
        <v>779</v>
      </c>
      <c r="G333" s="132" t="s">
        <v>311</v>
      </c>
      <c r="H333" s="133">
        <v>72</v>
      </c>
      <c r="I333" s="134"/>
      <c r="J333" s="135">
        <f>ROUND(I333*H333,2)</f>
        <v>0</v>
      </c>
      <c r="K333" s="131" t="s">
        <v>151</v>
      </c>
      <c r="L333" s="33"/>
      <c r="M333" s="136" t="s">
        <v>3</v>
      </c>
      <c r="N333" s="137" t="s">
        <v>44</v>
      </c>
      <c r="P333" s="138">
        <f>O333*H333</f>
        <v>0</v>
      </c>
      <c r="Q333" s="138">
        <v>0</v>
      </c>
      <c r="R333" s="138">
        <f>Q333*H333</f>
        <v>0</v>
      </c>
      <c r="S333" s="138">
        <v>0</v>
      </c>
      <c r="T333" s="139">
        <f>S333*H333</f>
        <v>0</v>
      </c>
      <c r="AR333" s="140" t="s">
        <v>617</v>
      </c>
      <c r="AT333" s="140" t="s">
        <v>126</v>
      </c>
      <c r="AU333" s="140" t="s">
        <v>83</v>
      </c>
      <c r="AY333" s="18" t="s">
        <v>123</v>
      </c>
      <c r="BE333" s="141">
        <f>IF(N333="základní",J333,0)</f>
        <v>0</v>
      </c>
      <c r="BF333" s="141">
        <f>IF(N333="snížená",J333,0)</f>
        <v>0</v>
      </c>
      <c r="BG333" s="141">
        <f>IF(N333="zákl. přenesená",J333,0)</f>
        <v>0</v>
      </c>
      <c r="BH333" s="141">
        <f>IF(N333="sníž. přenesená",J333,0)</f>
        <v>0</v>
      </c>
      <c r="BI333" s="141">
        <f>IF(N333="nulová",J333,0)</f>
        <v>0</v>
      </c>
      <c r="BJ333" s="18" t="s">
        <v>81</v>
      </c>
      <c r="BK333" s="141">
        <f>ROUND(I333*H333,2)</f>
        <v>0</v>
      </c>
      <c r="BL333" s="18" t="s">
        <v>617</v>
      </c>
      <c r="BM333" s="140" t="s">
        <v>780</v>
      </c>
    </row>
    <row r="334" spans="2:65" s="1" customFormat="1">
      <c r="B334" s="33"/>
      <c r="D334" s="142" t="s">
        <v>133</v>
      </c>
      <c r="F334" s="143" t="s">
        <v>781</v>
      </c>
      <c r="I334" s="144"/>
      <c r="L334" s="33"/>
      <c r="M334" s="145"/>
      <c r="T334" s="54"/>
      <c r="AT334" s="18" t="s">
        <v>133</v>
      </c>
      <c r="AU334" s="18" t="s">
        <v>83</v>
      </c>
    </row>
    <row r="335" spans="2:65" s="13" customFormat="1">
      <c r="B335" s="153"/>
      <c r="D335" s="147" t="s">
        <v>139</v>
      </c>
      <c r="E335" s="154" t="s">
        <v>3</v>
      </c>
      <c r="F335" s="155" t="s">
        <v>782</v>
      </c>
      <c r="H335" s="156">
        <v>72</v>
      </c>
      <c r="I335" s="157"/>
      <c r="L335" s="153"/>
      <c r="M335" s="158"/>
      <c r="T335" s="159"/>
      <c r="AT335" s="154" t="s">
        <v>139</v>
      </c>
      <c r="AU335" s="154" t="s">
        <v>83</v>
      </c>
      <c r="AV335" s="13" t="s">
        <v>83</v>
      </c>
      <c r="AW335" s="13" t="s">
        <v>35</v>
      </c>
      <c r="AX335" s="13" t="s">
        <v>81</v>
      </c>
      <c r="AY335" s="154" t="s">
        <v>123</v>
      </c>
    </row>
    <row r="336" spans="2:65" s="1" customFormat="1" ht="21.75" customHeight="1">
      <c r="B336" s="128"/>
      <c r="C336" s="129" t="s">
        <v>783</v>
      </c>
      <c r="D336" s="129" t="s">
        <v>126</v>
      </c>
      <c r="E336" s="130" t="s">
        <v>784</v>
      </c>
      <c r="F336" s="131" t="s">
        <v>785</v>
      </c>
      <c r="G336" s="132" t="s">
        <v>311</v>
      </c>
      <c r="H336" s="133">
        <v>72</v>
      </c>
      <c r="I336" s="134"/>
      <c r="J336" s="135">
        <f>ROUND(I336*H336,2)</f>
        <v>0</v>
      </c>
      <c r="K336" s="131" t="s">
        <v>151</v>
      </c>
      <c r="L336" s="33"/>
      <c r="M336" s="136" t="s">
        <v>3</v>
      </c>
      <c r="N336" s="137" t="s">
        <v>44</v>
      </c>
      <c r="P336" s="138">
        <f>O336*H336</f>
        <v>0</v>
      </c>
      <c r="Q336" s="138">
        <v>1.2E-4</v>
      </c>
      <c r="R336" s="138">
        <f>Q336*H336</f>
        <v>8.6400000000000001E-3</v>
      </c>
      <c r="S336" s="138">
        <v>0</v>
      </c>
      <c r="T336" s="139">
        <f>S336*H336</f>
        <v>0</v>
      </c>
      <c r="AR336" s="140" t="s">
        <v>617</v>
      </c>
      <c r="AT336" s="140" t="s">
        <v>126</v>
      </c>
      <c r="AU336" s="140" t="s">
        <v>83</v>
      </c>
      <c r="AY336" s="18" t="s">
        <v>123</v>
      </c>
      <c r="BE336" s="141">
        <f>IF(N336="základní",J336,0)</f>
        <v>0</v>
      </c>
      <c r="BF336" s="141">
        <f>IF(N336="snížená",J336,0)</f>
        <v>0</v>
      </c>
      <c r="BG336" s="141">
        <f>IF(N336="zákl. přenesená",J336,0)</f>
        <v>0</v>
      </c>
      <c r="BH336" s="141">
        <f>IF(N336="sníž. přenesená",J336,0)</f>
        <v>0</v>
      </c>
      <c r="BI336" s="141">
        <f>IF(N336="nulová",J336,0)</f>
        <v>0</v>
      </c>
      <c r="BJ336" s="18" t="s">
        <v>81</v>
      </c>
      <c r="BK336" s="141">
        <f>ROUND(I336*H336,2)</f>
        <v>0</v>
      </c>
      <c r="BL336" s="18" t="s">
        <v>617</v>
      </c>
      <c r="BM336" s="140" t="s">
        <v>786</v>
      </c>
    </row>
    <row r="337" spans="2:65" s="1" customFormat="1">
      <c r="B337" s="33"/>
      <c r="D337" s="142" t="s">
        <v>133</v>
      </c>
      <c r="F337" s="143" t="s">
        <v>787</v>
      </c>
      <c r="I337" s="144"/>
      <c r="L337" s="33"/>
      <c r="M337" s="145"/>
      <c r="T337" s="54"/>
      <c r="AT337" s="18" t="s">
        <v>133</v>
      </c>
      <c r="AU337" s="18" t="s">
        <v>83</v>
      </c>
    </row>
    <row r="338" spans="2:65" s="1" customFormat="1" ht="24.2" customHeight="1">
      <c r="B338" s="128"/>
      <c r="C338" s="129" t="s">
        <v>788</v>
      </c>
      <c r="D338" s="129" t="s">
        <v>126</v>
      </c>
      <c r="E338" s="130" t="s">
        <v>789</v>
      </c>
      <c r="F338" s="131" t="s">
        <v>790</v>
      </c>
      <c r="G338" s="132" t="s">
        <v>311</v>
      </c>
      <c r="H338" s="133">
        <v>72</v>
      </c>
      <c r="I338" s="134"/>
      <c r="J338" s="135">
        <f>ROUND(I338*H338,2)</f>
        <v>0</v>
      </c>
      <c r="K338" s="131" t="s">
        <v>130</v>
      </c>
      <c r="L338" s="33"/>
      <c r="M338" s="136" t="s">
        <v>3</v>
      </c>
      <c r="N338" s="137" t="s">
        <v>44</v>
      </c>
      <c r="P338" s="138">
        <f>O338*H338</f>
        <v>0</v>
      </c>
      <c r="Q338" s="138">
        <v>0.18</v>
      </c>
      <c r="R338" s="138">
        <f>Q338*H338</f>
        <v>12.959999999999999</v>
      </c>
      <c r="S338" s="138">
        <v>0</v>
      </c>
      <c r="T338" s="139">
        <f>S338*H338</f>
        <v>0</v>
      </c>
      <c r="AR338" s="140" t="s">
        <v>617</v>
      </c>
      <c r="AT338" s="140" t="s">
        <v>126</v>
      </c>
      <c r="AU338" s="140" t="s">
        <v>83</v>
      </c>
      <c r="AY338" s="18" t="s">
        <v>123</v>
      </c>
      <c r="BE338" s="141">
        <f>IF(N338="základní",J338,0)</f>
        <v>0</v>
      </c>
      <c r="BF338" s="141">
        <f>IF(N338="snížená",J338,0)</f>
        <v>0</v>
      </c>
      <c r="BG338" s="141">
        <f>IF(N338="zákl. přenesená",J338,0)</f>
        <v>0</v>
      </c>
      <c r="BH338" s="141">
        <f>IF(N338="sníž. přenesená",J338,0)</f>
        <v>0</v>
      </c>
      <c r="BI338" s="141">
        <f>IF(N338="nulová",J338,0)</f>
        <v>0</v>
      </c>
      <c r="BJ338" s="18" t="s">
        <v>81</v>
      </c>
      <c r="BK338" s="141">
        <f>ROUND(I338*H338,2)</f>
        <v>0</v>
      </c>
      <c r="BL338" s="18" t="s">
        <v>617</v>
      </c>
      <c r="BM338" s="140" t="s">
        <v>791</v>
      </c>
    </row>
    <row r="339" spans="2:65" s="1" customFormat="1">
      <c r="B339" s="33"/>
      <c r="D339" s="142" t="s">
        <v>133</v>
      </c>
      <c r="F339" s="143" t="s">
        <v>792</v>
      </c>
      <c r="I339" s="144"/>
      <c r="L339" s="33"/>
      <c r="M339" s="145"/>
      <c r="T339" s="54"/>
      <c r="AT339" s="18" t="s">
        <v>133</v>
      </c>
      <c r="AU339" s="18" t="s">
        <v>83</v>
      </c>
    </row>
    <row r="340" spans="2:65" s="13" customFormat="1">
      <c r="B340" s="153"/>
      <c r="D340" s="147" t="s">
        <v>139</v>
      </c>
      <c r="E340" s="154" t="s">
        <v>3</v>
      </c>
      <c r="F340" s="155" t="s">
        <v>793</v>
      </c>
      <c r="H340" s="156">
        <v>72</v>
      </c>
      <c r="I340" s="157"/>
      <c r="L340" s="153"/>
      <c r="M340" s="158"/>
      <c r="T340" s="159"/>
      <c r="AT340" s="154" t="s">
        <v>139</v>
      </c>
      <c r="AU340" s="154" t="s">
        <v>83</v>
      </c>
      <c r="AV340" s="13" t="s">
        <v>83</v>
      </c>
      <c r="AW340" s="13" t="s">
        <v>35</v>
      </c>
      <c r="AX340" s="13" t="s">
        <v>81</v>
      </c>
      <c r="AY340" s="154" t="s">
        <v>123</v>
      </c>
    </row>
    <row r="341" spans="2:65" s="1" customFormat="1" ht="16.5" customHeight="1">
      <c r="B341" s="128"/>
      <c r="C341" s="170" t="s">
        <v>794</v>
      </c>
      <c r="D341" s="170" t="s">
        <v>370</v>
      </c>
      <c r="E341" s="171" t="s">
        <v>795</v>
      </c>
      <c r="F341" s="172" t="s">
        <v>796</v>
      </c>
      <c r="G341" s="173" t="s">
        <v>311</v>
      </c>
      <c r="H341" s="174">
        <v>72</v>
      </c>
      <c r="I341" s="175"/>
      <c r="J341" s="176">
        <f>ROUND(I341*H341,2)</f>
        <v>0</v>
      </c>
      <c r="K341" s="172" t="s">
        <v>151</v>
      </c>
      <c r="L341" s="177"/>
      <c r="M341" s="178" t="s">
        <v>3</v>
      </c>
      <c r="N341" s="179" t="s">
        <v>44</v>
      </c>
      <c r="P341" s="138">
        <f>O341*H341</f>
        <v>0</v>
      </c>
      <c r="Q341" s="138">
        <v>6.8999999999999997E-4</v>
      </c>
      <c r="R341" s="138">
        <f>Q341*H341</f>
        <v>4.9679999999999995E-2</v>
      </c>
      <c r="S341" s="138">
        <v>0</v>
      </c>
      <c r="T341" s="139">
        <f>S341*H341</f>
        <v>0</v>
      </c>
      <c r="AR341" s="140" t="s">
        <v>797</v>
      </c>
      <c r="AT341" s="140" t="s">
        <v>370</v>
      </c>
      <c r="AU341" s="140" t="s">
        <v>83</v>
      </c>
      <c r="AY341" s="18" t="s">
        <v>123</v>
      </c>
      <c r="BE341" s="141">
        <f>IF(N341="základní",J341,0)</f>
        <v>0</v>
      </c>
      <c r="BF341" s="141">
        <f>IF(N341="snížená",J341,0)</f>
        <v>0</v>
      </c>
      <c r="BG341" s="141">
        <f>IF(N341="zákl. přenesená",J341,0)</f>
        <v>0</v>
      </c>
      <c r="BH341" s="141">
        <f>IF(N341="sníž. přenesená",J341,0)</f>
        <v>0</v>
      </c>
      <c r="BI341" s="141">
        <f>IF(N341="nulová",J341,0)</f>
        <v>0</v>
      </c>
      <c r="BJ341" s="18" t="s">
        <v>81</v>
      </c>
      <c r="BK341" s="141">
        <f>ROUND(I341*H341,2)</f>
        <v>0</v>
      </c>
      <c r="BL341" s="18" t="s">
        <v>797</v>
      </c>
      <c r="BM341" s="140" t="s">
        <v>798</v>
      </c>
    </row>
    <row r="342" spans="2:65" s="1" customFormat="1" ht="24.2" customHeight="1">
      <c r="B342" s="128"/>
      <c r="C342" s="129" t="s">
        <v>799</v>
      </c>
      <c r="D342" s="129" t="s">
        <v>126</v>
      </c>
      <c r="E342" s="130" t="s">
        <v>800</v>
      </c>
      <c r="F342" s="131" t="s">
        <v>801</v>
      </c>
      <c r="G342" s="132" t="s">
        <v>311</v>
      </c>
      <c r="H342" s="133">
        <v>72</v>
      </c>
      <c r="I342" s="134"/>
      <c r="J342" s="135">
        <f>ROUND(I342*H342,2)</f>
        <v>0</v>
      </c>
      <c r="K342" s="131" t="s">
        <v>130</v>
      </c>
      <c r="L342" s="33"/>
      <c r="M342" s="136" t="s">
        <v>3</v>
      </c>
      <c r="N342" s="137" t="s">
        <v>44</v>
      </c>
      <c r="P342" s="138">
        <f>O342*H342</f>
        <v>0</v>
      </c>
      <c r="Q342" s="138">
        <v>0</v>
      </c>
      <c r="R342" s="138">
        <f>Q342*H342</f>
        <v>0</v>
      </c>
      <c r="S342" s="138">
        <v>0</v>
      </c>
      <c r="T342" s="139">
        <f>S342*H342</f>
        <v>0</v>
      </c>
      <c r="AR342" s="140" t="s">
        <v>617</v>
      </c>
      <c r="AT342" s="140" t="s">
        <v>126</v>
      </c>
      <c r="AU342" s="140" t="s">
        <v>83</v>
      </c>
      <c r="AY342" s="18" t="s">
        <v>123</v>
      </c>
      <c r="BE342" s="141">
        <f>IF(N342="základní",J342,0)</f>
        <v>0</v>
      </c>
      <c r="BF342" s="141">
        <f>IF(N342="snížená",J342,0)</f>
        <v>0</v>
      </c>
      <c r="BG342" s="141">
        <f>IF(N342="zákl. přenesená",J342,0)</f>
        <v>0</v>
      </c>
      <c r="BH342" s="141">
        <f>IF(N342="sníž. přenesená",J342,0)</f>
        <v>0</v>
      </c>
      <c r="BI342" s="141">
        <f>IF(N342="nulová",J342,0)</f>
        <v>0</v>
      </c>
      <c r="BJ342" s="18" t="s">
        <v>81</v>
      </c>
      <c r="BK342" s="141">
        <f>ROUND(I342*H342,2)</f>
        <v>0</v>
      </c>
      <c r="BL342" s="18" t="s">
        <v>617</v>
      </c>
      <c r="BM342" s="140" t="s">
        <v>802</v>
      </c>
    </row>
    <row r="343" spans="2:65" s="1" customFormat="1">
      <c r="B343" s="33"/>
      <c r="D343" s="142" t="s">
        <v>133</v>
      </c>
      <c r="F343" s="143" t="s">
        <v>803</v>
      </c>
      <c r="I343" s="144"/>
      <c r="L343" s="33"/>
      <c r="M343" s="145"/>
      <c r="T343" s="54"/>
      <c r="AT343" s="18" t="s">
        <v>133</v>
      </c>
      <c r="AU343" s="18" t="s">
        <v>83</v>
      </c>
    </row>
    <row r="344" spans="2:65" s="13" customFormat="1">
      <c r="B344" s="153"/>
      <c r="D344" s="147" t="s">
        <v>139</v>
      </c>
      <c r="E344" s="154" t="s">
        <v>3</v>
      </c>
      <c r="F344" s="155" t="s">
        <v>804</v>
      </c>
      <c r="H344" s="156">
        <v>72</v>
      </c>
      <c r="I344" s="157"/>
      <c r="L344" s="153"/>
      <c r="M344" s="158"/>
      <c r="T344" s="159"/>
      <c r="AT344" s="154" t="s">
        <v>139</v>
      </c>
      <c r="AU344" s="154" t="s">
        <v>83</v>
      </c>
      <c r="AV344" s="13" t="s">
        <v>83</v>
      </c>
      <c r="AW344" s="13" t="s">
        <v>35</v>
      </c>
      <c r="AX344" s="13" t="s">
        <v>81</v>
      </c>
      <c r="AY344" s="154" t="s">
        <v>123</v>
      </c>
    </row>
    <row r="345" spans="2:65" s="1" customFormat="1" ht="16.5" customHeight="1">
      <c r="B345" s="128"/>
      <c r="C345" s="170" t="s">
        <v>805</v>
      </c>
      <c r="D345" s="170" t="s">
        <v>370</v>
      </c>
      <c r="E345" s="171" t="s">
        <v>806</v>
      </c>
      <c r="F345" s="172" t="s">
        <v>807</v>
      </c>
      <c r="G345" s="173" t="s">
        <v>311</v>
      </c>
      <c r="H345" s="174">
        <v>36</v>
      </c>
      <c r="I345" s="175"/>
      <c r="J345" s="176">
        <f>ROUND(I345*H345,2)</f>
        <v>0</v>
      </c>
      <c r="K345" s="172" t="s">
        <v>130</v>
      </c>
      <c r="L345" s="177"/>
      <c r="M345" s="178" t="s">
        <v>3</v>
      </c>
      <c r="N345" s="179" t="s">
        <v>44</v>
      </c>
      <c r="P345" s="138">
        <f>O345*H345</f>
        <v>0</v>
      </c>
      <c r="Q345" s="138">
        <v>3.2000000000000001E-2</v>
      </c>
      <c r="R345" s="138">
        <f>Q345*H345</f>
        <v>1.1520000000000001</v>
      </c>
      <c r="S345" s="138">
        <v>0</v>
      </c>
      <c r="T345" s="139">
        <f>S345*H345</f>
        <v>0</v>
      </c>
      <c r="AR345" s="140" t="s">
        <v>797</v>
      </c>
      <c r="AT345" s="140" t="s">
        <v>370</v>
      </c>
      <c r="AU345" s="140" t="s">
        <v>83</v>
      </c>
      <c r="AY345" s="18" t="s">
        <v>123</v>
      </c>
      <c r="BE345" s="141">
        <f>IF(N345="základní",J345,0)</f>
        <v>0</v>
      </c>
      <c r="BF345" s="141">
        <f>IF(N345="snížená",J345,0)</f>
        <v>0</v>
      </c>
      <c r="BG345" s="141">
        <f>IF(N345="zákl. přenesená",J345,0)</f>
        <v>0</v>
      </c>
      <c r="BH345" s="141">
        <f>IF(N345="sníž. přenesená",J345,0)</f>
        <v>0</v>
      </c>
      <c r="BI345" s="141">
        <f>IF(N345="nulová",J345,0)</f>
        <v>0</v>
      </c>
      <c r="BJ345" s="18" t="s">
        <v>81</v>
      </c>
      <c r="BK345" s="141">
        <f>ROUND(I345*H345,2)</f>
        <v>0</v>
      </c>
      <c r="BL345" s="18" t="s">
        <v>797</v>
      </c>
      <c r="BM345" s="140" t="s">
        <v>808</v>
      </c>
    </row>
    <row r="346" spans="2:65" s="1" customFormat="1" ht="16.5" customHeight="1">
      <c r="B346" s="128"/>
      <c r="C346" s="170" t="s">
        <v>809</v>
      </c>
      <c r="D346" s="170" t="s">
        <v>370</v>
      </c>
      <c r="E346" s="171" t="s">
        <v>810</v>
      </c>
      <c r="F346" s="172" t="s">
        <v>811</v>
      </c>
      <c r="G346" s="173" t="s">
        <v>311</v>
      </c>
      <c r="H346" s="174">
        <v>36</v>
      </c>
      <c r="I346" s="175"/>
      <c r="J346" s="176">
        <f>ROUND(I346*H346,2)</f>
        <v>0</v>
      </c>
      <c r="K346" s="172" t="s">
        <v>130</v>
      </c>
      <c r="L346" s="177"/>
      <c r="M346" s="180" t="s">
        <v>3</v>
      </c>
      <c r="N346" s="181" t="s">
        <v>44</v>
      </c>
      <c r="O346" s="182"/>
      <c r="P346" s="183">
        <f>O346*H346</f>
        <v>0</v>
      </c>
      <c r="Q346" s="183">
        <v>5.7000000000000002E-2</v>
      </c>
      <c r="R346" s="183">
        <f>Q346*H346</f>
        <v>2.052</v>
      </c>
      <c r="S346" s="183">
        <v>0</v>
      </c>
      <c r="T346" s="184">
        <f>S346*H346</f>
        <v>0</v>
      </c>
      <c r="AR346" s="140" t="s">
        <v>797</v>
      </c>
      <c r="AT346" s="140" t="s">
        <v>370</v>
      </c>
      <c r="AU346" s="140" t="s">
        <v>83</v>
      </c>
      <c r="AY346" s="18" t="s">
        <v>123</v>
      </c>
      <c r="BE346" s="141">
        <f>IF(N346="základní",J346,0)</f>
        <v>0</v>
      </c>
      <c r="BF346" s="141">
        <f>IF(N346="snížená",J346,0)</f>
        <v>0</v>
      </c>
      <c r="BG346" s="141">
        <f>IF(N346="zákl. přenesená",J346,0)</f>
        <v>0</v>
      </c>
      <c r="BH346" s="141">
        <f>IF(N346="sníž. přenesená",J346,0)</f>
        <v>0</v>
      </c>
      <c r="BI346" s="141">
        <f>IF(N346="nulová",J346,0)</f>
        <v>0</v>
      </c>
      <c r="BJ346" s="18" t="s">
        <v>81</v>
      </c>
      <c r="BK346" s="141">
        <f>ROUND(I346*H346,2)</f>
        <v>0</v>
      </c>
      <c r="BL346" s="18" t="s">
        <v>797</v>
      </c>
      <c r="BM346" s="140" t="s">
        <v>812</v>
      </c>
    </row>
    <row r="347" spans="2:65" s="1" customFormat="1" ht="6.95" customHeight="1">
      <c r="B347" s="42"/>
      <c r="C347" s="43"/>
      <c r="D347" s="43"/>
      <c r="E347" s="43"/>
      <c r="F347" s="43"/>
      <c r="G347" s="43"/>
      <c r="H347" s="43"/>
      <c r="I347" s="43"/>
      <c r="J347" s="43"/>
      <c r="K347" s="43"/>
      <c r="L347" s="33"/>
    </row>
  </sheetData>
  <autoFilter ref="C89:K346" xr:uid="{00000000-0009-0000-0000-000002000000}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hyperlinks>
    <hyperlink ref="F94" r:id="rId1" xr:uid="{00000000-0004-0000-0200-000000000000}"/>
    <hyperlink ref="F97" r:id="rId2" xr:uid="{00000000-0004-0000-0200-000001000000}"/>
    <hyperlink ref="F100" r:id="rId3" xr:uid="{00000000-0004-0000-0200-000002000000}"/>
    <hyperlink ref="F103" r:id="rId4" xr:uid="{00000000-0004-0000-0200-000003000000}"/>
    <hyperlink ref="F106" r:id="rId5" xr:uid="{00000000-0004-0000-0200-000004000000}"/>
    <hyperlink ref="F109" r:id="rId6" xr:uid="{00000000-0004-0000-0200-000005000000}"/>
    <hyperlink ref="F112" r:id="rId7" xr:uid="{00000000-0004-0000-0200-000006000000}"/>
    <hyperlink ref="F115" r:id="rId8" xr:uid="{00000000-0004-0000-0200-000007000000}"/>
    <hyperlink ref="F118" r:id="rId9" xr:uid="{00000000-0004-0000-0200-000008000000}"/>
    <hyperlink ref="F121" r:id="rId10" xr:uid="{00000000-0004-0000-0200-000009000000}"/>
    <hyperlink ref="F124" r:id="rId11" xr:uid="{00000000-0004-0000-0200-00000A000000}"/>
    <hyperlink ref="F127" r:id="rId12" xr:uid="{00000000-0004-0000-0200-00000B000000}"/>
    <hyperlink ref="F132" r:id="rId13" xr:uid="{00000000-0004-0000-0200-00000C000000}"/>
    <hyperlink ref="F138" r:id="rId14" xr:uid="{00000000-0004-0000-0200-00000D000000}"/>
    <hyperlink ref="F143" r:id="rId15" xr:uid="{00000000-0004-0000-0200-00000E000000}"/>
    <hyperlink ref="F148" r:id="rId16" xr:uid="{00000000-0004-0000-0200-00000F000000}"/>
    <hyperlink ref="F153" r:id="rId17" xr:uid="{00000000-0004-0000-0200-000010000000}"/>
    <hyperlink ref="F156" r:id="rId18" xr:uid="{00000000-0004-0000-0200-000011000000}"/>
    <hyperlink ref="F159" r:id="rId19" xr:uid="{00000000-0004-0000-0200-000012000000}"/>
    <hyperlink ref="F163" r:id="rId20" xr:uid="{00000000-0004-0000-0200-000013000000}"/>
    <hyperlink ref="F165" r:id="rId21" xr:uid="{00000000-0004-0000-0200-000014000000}"/>
    <hyperlink ref="F167" r:id="rId22" xr:uid="{00000000-0004-0000-0200-000015000000}"/>
    <hyperlink ref="F170" r:id="rId23" xr:uid="{00000000-0004-0000-0200-000016000000}"/>
    <hyperlink ref="F174" r:id="rId24" xr:uid="{00000000-0004-0000-0200-000017000000}"/>
    <hyperlink ref="F177" r:id="rId25" xr:uid="{00000000-0004-0000-0200-000018000000}"/>
    <hyperlink ref="F179" r:id="rId26" xr:uid="{00000000-0004-0000-0200-000019000000}"/>
    <hyperlink ref="F184" r:id="rId27" xr:uid="{00000000-0004-0000-0200-00001A000000}"/>
    <hyperlink ref="F187" r:id="rId28" xr:uid="{00000000-0004-0000-0200-00001B000000}"/>
    <hyperlink ref="F190" r:id="rId29" xr:uid="{00000000-0004-0000-0200-00001C000000}"/>
    <hyperlink ref="F194" r:id="rId30" xr:uid="{00000000-0004-0000-0200-00001D000000}"/>
    <hyperlink ref="F199" r:id="rId31" xr:uid="{00000000-0004-0000-0200-00001E000000}"/>
    <hyperlink ref="F202" r:id="rId32" xr:uid="{00000000-0004-0000-0200-00001F000000}"/>
    <hyperlink ref="F205" r:id="rId33" xr:uid="{00000000-0004-0000-0200-000020000000}"/>
    <hyperlink ref="F208" r:id="rId34" xr:uid="{00000000-0004-0000-0200-000021000000}"/>
    <hyperlink ref="F211" r:id="rId35" xr:uid="{00000000-0004-0000-0200-000022000000}"/>
    <hyperlink ref="F213" r:id="rId36" xr:uid="{00000000-0004-0000-0200-000023000000}"/>
    <hyperlink ref="F216" r:id="rId37" xr:uid="{00000000-0004-0000-0200-000024000000}"/>
    <hyperlink ref="F219" r:id="rId38" xr:uid="{00000000-0004-0000-0200-000025000000}"/>
    <hyperlink ref="F221" r:id="rId39" xr:uid="{00000000-0004-0000-0200-000026000000}"/>
    <hyperlink ref="F224" r:id="rId40" xr:uid="{00000000-0004-0000-0200-000027000000}"/>
    <hyperlink ref="F227" r:id="rId41" xr:uid="{00000000-0004-0000-0200-000028000000}"/>
    <hyperlink ref="F231" r:id="rId42" xr:uid="{00000000-0004-0000-0200-000029000000}"/>
    <hyperlink ref="F234" r:id="rId43" xr:uid="{00000000-0004-0000-0200-00002A000000}"/>
    <hyperlink ref="F238" r:id="rId44" xr:uid="{00000000-0004-0000-0200-00002B000000}"/>
    <hyperlink ref="F242" r:id="rId45" xr:uid="{00000000-0004-0000-0200-00002C000000}"/>
    <hyperlink ref="F245" r:id="rId46" xr:uid="{00000000-0004-0000-0200-00002D000000}"/>
    <hyperlink ref="F250" r:id="rId47" xr:uid="{00000000-0004-0000-0200-00002E000000}"/>
    <hyperlink ref="F254" r:id="rId48" xr:uid="{00000000-0004-0000-0200-00002F000000}"/>
    <hyperlink ref="F257" r:id="rId49" xr:uid="{00000000-0004-0000-0200-000030000000}"/>
    <hyperlink ref="F260" r:id="rId50" xr:uid="{00000000-0004-0000-0200-000031000000}"/>
    <hyperlink ref="F264" r:id="rId51" xr:uid="{00000000-0004-0000-0200-000032000000}"/>
    <hyperlink ref="F268" r:id="rId52" xr:uid="{00000000-0004-0000-0200-000033000000}"/>
    <hyperlink ref="F272" r:id="rId53" xr:uid="{00000000-0004-0000-0200-000034000000}"/>
    <hyperlink ref="F280" r:id="rId54" xr:uid="{00000000-0004-0000-0200-000035000000}"/>
    <hyperlink ref="F285" r:id="rId55" xr:uid="{00000000-0004-0000-0200-000036000000}"/>
    <hyperlink ref="F287" r:id="rId56" xr:uid="{00000000-0004-0000-0200-000037000000}"/>
    <hyperlink ref="F289" r:id="rId57" xr:uid="{00000000-0004-0000-0200-000038000000}"/>
    <hyperlink ref="F291" r:id="rId58" xr:uid="{00000000-0004-0000-0200-000039000000}"/>
    <hyperlink ref="F295" r:id="rId59" xr:uid="{00000000-0004-0000-0200-00003A000000}"/>
    <hyperlink ref="F297" r:id="rId60" xr:uid="{00000000-0004-0000-0200-00003B000000}"/>
    <hyperlink ref="F299" r:id="rId61" xr:uid="{00000000-0004-0000-0200-00003C000000}"/>
    <hyperlink ref="F301" r:id="rId62" xr:uid="{00000000-0004-0000-0200-00003D000000}"/>
    <hyperlink ref="F304" r:id="rId63" xr:uid="{00000000-0004-0000-0200-00003E000000}"/>
    <hyperlink ref="F306" r:id="rId64" xr:uid="{00000000-0004-0000-0200-00003F000000}"/>
    <hyperlink ref="F310" r:id="rId65" xr:uid="{00000000-0004-0000-0200-000040000000}"/>
    <hyperlink ref="F312" r:id="rId66" xr:uid="{00000000-0004-0000-0200-000041000000}"/>
    <hyperlink ref="F315" r:id="rId67" xr:uid="{00000000-0004-0000-0200-000042000000}"/>
    <hyperlink ref="F318" r:id="rId68" xr:uid="{00000000-0004-0000-0200-000043000000}"/>
    <hyperlink ref="F323" r:id="rId69" xr:uid="{00000000-0004-0000-0200-000044000000}"/>
    <hyperlink ref="F325" r:id="rId70" xr:uid="{00000000-0004-0000-0200-000045000000}"/>
    <hyperlink ref="F327" r:id="rId71" xr:uid="{00000000-0004-0000-0200-000046000000}"/>
    <hyperlink ref="F331" r:id="rId72" xr:uid="{00000000-0004-0000-0200-000047000000}"/>
    <hyperlink ref="F334" r:id="rId73" xr:uid="{00000000-0004-0000-0200-000048000000}"/>
    <hyperlink ref="F337" r:id="rId74" xr:uid="{00000000-0004-0000-0200-000049000000}"/>
    <hyperlink ref="F339" r:id="rId75" xr:uid="{00000000-0004-0000-0200-00004A000000}"/>
    <hyperlink ref="F343" r:id="rId76" xr:uid="{00000000-0004-0000-0200-00004B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7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2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3" t="s">
        <v>6</v>
      </c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88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pans="2:46" ht="24.95" customHeight="1">
      <c r="B4" s="21"/>
      <c r="D4" s="22" t="s">
        <v>96</v>
      </c>
      <c r="L4" s="21"/>
      <c r="M4" s="86" t="s">
        <v>11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17</v>
      </c>
      <c r="L6" s="21"/>
    </row>
    <row r="7" spans="2:46" ht="16.5" customHeight="1">
      <c r="B7" s="21"/>
      <c r="E7" s="294" t="str">
        <f>'Rekapitulace stavby'!K6</f>
        <v>Polní cesta C31</v>
      </c>
      <c r="F7" s="295"/>
      <c r="G7" s="295"/>
      <c r="H7" s="295"/>
      <c r="L7" s="21"/>
    </row>
    <row r="8" spans="2:46" s="1" customFormat="1" ht="12" customHeight="1">
      <c r="B8" s="33"/>
      <c r="D8" s="28" t="s">
        <v>97</v>
      </c>
      <c r="L8" s="33"/>
    </row>
    <row r="9" spans="2:46" s="1" customFormat="1" ht="16.5" customHeight="1">
      <c r="B9" s="33"/>
      <c r="E9" s="257" t="s">
        <v>813</v>
      </c>
      <c r="F9" s="296"/>
      <c r="G9" s="296"/>
      <c r="H9" s="296"/>
      <c r="L9" s="33"/>
    </row>
    <row r="10" spans="2:46" s="1" customFormat="1">
      <c r="B10" s="33"/>
      <c r="L10" s="33"/>
    </row>
    <row r="11" spans="2:46" s="1" customFormat="1" ht="12" customHeight="1">
      <c r="B11" s="33"/>
      <c r="D11" s="28" t="s">
        <v>19</v>
      </c>
      <c r="F11" s="26" t="s">
        <v>3</v>
      </c>
      <c r="I11" s="28" t="s">
        <v>20</v>
      </c>
      <c r="J11" s="26" t="s">
        <v>3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23. 5. 2025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">
        <v>3</v>
      </c>
      <c r="L14" s="33"/>
    </row>
    <row r="15" spans="2:46" s="1" customFormat="1" ht="18" customHeight="1">
      <c r="B15" s="33"/>
      <c r="E15" s="26" t="s">
        <v>27</v>
      </c>
      <c r="I15" s="28" t="s">
        <v>28</v>
      </c>
      <c r="J15" s="26" t="s">
        <v>3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29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297" t="str">
        <f>'Rekapitulace stavby'!E14</f>
        <v>Vyplň údaj</v>
      </c>
      <c r="F18" s="278"/>
      <c r="G18" s="278"/>
      <c r="H18" s="278"/>
      <c r="I18" s="28" t="s">
        <v>28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31</v>
      </c>
      <c r="I20" s="28" t="s">
        <v>26</v>
      </c>
      <c r="J20" s="26" t="s">
        <v>32</v>
      </c>
      <c r="L20" s="33"/>
    </row>
    <row r="21" spans="2:12" s="1" customFormat="1" ht="18" customHeight="1">
      <c r="B21" s="33"/>
      <c r="E21" s="26" t="s">
        <v>33</v>
      </c>
      <c r="I21" s="28" t="s">
        <v>28</v>
      </c>
      <c r="J21" s="26" t="s">
        <v>34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36</v>
      </c>
      <c r="I23" s="28" t="s">
        <v>26</v>
      </c>
      <c r="J23" s="26" t="s">
        <v>32</v>
      </c>
      <c r="L23" s="33"/>
    </row>
    <row r="24" spans="2:12" s="1" customFormat="1" ht="18" customHeight="1">
      <c r="B24" s="33"/>
      <c r="E24" s="26" t="s">
        <v>33</v>
      </c>
      <c r="I24" s="28" t="s">
        <v>28</v>
      </c>
      <c r="J24" s="26" t="s">
        <v>34</v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37</v>
      </c>
      <c r="L26" s="33"/>
    </row>
    <row r="27" spans="2:12" s="7" customFormat="1" ht="16.5" customHeight="1">
      <c r="B27" s="87"/>
      <c r="E27" s="282" t="s">
        <v>3</v>
      </c>
      <c r="F27" s="282"/>
      <c r="G27" s="282"/>
      <c r="H27" s="282"/>
      <c r="L27" s="87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39</v>
      </c>
      <c r="J30" s="64">
        <f>ROUND(J83,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41</v>
      </c>
      <c r="I32" s="36" t="s">
        <v>40</v>
      </c>
      <c r="J32" s="36" t="s">
        <v>42</v>
      </c>
      <c r="L32" s="33"/>
    </row>
    <row r="33" spans="2:12" s="1" customFormat="1" ht="14.45" customHeight="1">
      <c r="B33" s="33"/>
      <c r="D33" s="53" t="s">
        <v>43</v>
      </c>
      <c r="E33" s="28" t="s">
        <v>44</v>
      </c>
      <c r="F33" s="89">
        <f>ROUND((SUM(BE83:BE122)),  2)</f>
        <v>0</v>
      </c>
      <c r="I33" s="90">
        <v>0.21</v>
      </c>
      <c r="J33" s="89">
        <f>ROUND(((SUM(BE83:BE122))*I33),  2)</f>
        <v>0</v>
      </c>
      <c r="L33" s="33"/>
    </row>
    <row r="34" spans="2:12" s="1" customFormat="1" ht="14.45" customHeight="1">
      <c r="B34" s="33"/>
      <c r="E34" s="28" t="s">
        <v>45</v>
      </c>
      <c r="F34" s="89">
        <f>ROUND((SUM(BF83:BF122)),  2)</f>
        <v>0</v>
      </c>
      <c r="I34" s="90">
        <v>0.12</v>
      </c>
      <c r="J34" s="89">
        <f>ROUND(((SUM(BF83:BF122))*I34),  2)</f>
        <v>0</v>
      </c>
      <c r="L34" s="33"/>
    </row>
    <row r="35" spans="2:12" s="1" customFormat="1" ht="14.45" hidden="1" customHeight="1">
      <c r="B35" s="33"/>
      <c r="E35" s="28" t="s">
        <v>46</v>
      </c>
      <c r="F35" s="89">
        <f>ROUND((SUM(BG83:BG122)),  2)</f>
        <v>0</v>
      </c>
      <c r="I35" s="90">
        <v>0.21</v>
      </c>
      <c r="J35" s="89">
        <f>0</f>
        <v>0</v>
      </c>
      <c r="L35" s="33"/>
    </row>
    <row r="36" spans="2:12" s="1" customFormat="1" ht="14.45" hidden="1" customHeight="1">
      <c r="B36" s="33"/>
      <c r="E36" s="28" t="s">
        <v>47</v>
      </c>
      <c r="F36" s="89">
        <f>ROUND((SUM(BH83:BH122)),  2)</f>
        <v>0</v>
      </c>
      <c r="I36" s="90">
        <v>0.12</v>
      </c>
      <c r="J36" s="89">
        <f>0</f>
        <v>0</v>
      </c>
      <c r="L36" s="33"/>
    </row>
    <row r="37" spans="2:12" s="1" customFormat="1" ht="14.45" hidden="1" customHeight="1">
      <c r="B37" s="33"/>
      <c r="E37" s="28" t="s">
        <v>48</v>
      </c>
      <c r="F37" s="89">
        <f>ROUND((SUM(BI83:BI122)),  2)</f>
        <v>0</v>
      </c>
      <c r="I37" s="90">
        <v>0</v>
      </c>
      <c r="J37" s="89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1"/>
      <c r="D39" s="92" t="s">
        <v>49</v>
      </c>
      <c r="E39" s="55"/>
      <c r="F39" s="55"/>
      <c r="G39" s="93" t="s">
        <v>50</v>
      </c>
      <c r="H39" s="94" t="s">
        <v>51</v>
      </c>
      <c r="I39" s="55"/>
      <c r="J39" s="95">
        <f>SUM(J30:J37)</f>
        <v>0</v>
      </c>
      <c r="K39" s="96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99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17</v>
      </c>
      <c r="L47" s="33"/>
    </row>
    <row r="48" spans="2:12" s="1" customFormat="1" ht="16.5" customHeight="1">
      <c r="B48" s="33"/>
      <c r="E48" s="294" t="str">
        <f>E7</f>
        <v>Polní cesta C31</v>
      </c>
      <c r="F48" s="295"/>
      <c r="G48" s="295"/>
      <c r="H48" s="295"/>
      <c r="L48" s="33"/>
    </row>
    <row r="49" spans="2:47" s="1" customFormat="1" ht="12" customHeight="1">
      <c r="B49" s="33"/>
      <c r="C49" s="28" t="s">
        <v>97</v>
      </c>
      <c r="L49" s="33"/>
    </row>
    <row r="50" spans="2:47" s="1" customFormat="1" ht="16.5" customHeight="1">
      <c r="B50" s="33"/>
      <c r="E50" s="257" t="str">
        <f>E9</f>
        <v>102b - Úprava polních cest v místech napojení</v>
      </c>
      <c r="F50" s="296"/>
      <c r="G50" s="296"/>
      <c r="H50" s="296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>Těšany</v>
      </c>
      <c r="I52" s="28" t="s">
        <v>23</v>
      </c>
      <c r="J52" s="50" t="str">
        <f>IF(J12="","",J12)</f>
        <v>23. 5. 2025</v>
      </c>
      <c r="L52" s="33"/>
    </row>
    <row r="53" spans="2:47" s="1" customFormat="1" ht="6.95" customHeight="1">
      <c r="B53" s="33"/>
      <c r="L53" s="33"/>
    </row>
    <row r="54" spans="2:47" s="1" customFormat="1" ht="15.2" customHeight="1">
      <c r="B54" s="33"/>
      <c r="C54" s="28" t="s">
        <v>25</v>
      </c>
      <c r="F54" s="26" t="str">
        <f>E15</f>
        <v>Obec Těšany</v>
      </c>
      <c r="I54" s="28" t="s">
        <v>31</v>
      </c>
      <c r="J54" s="31" t="str">
        <f>E21</f>
        <v>EUROTRACE s.r.o.</v>
      </c>
      <c r="L54" s="33"/>
    </row>
    <row r="55" spans="2:47" s="1" customFormat="1" ht="15.2" customHeight="1">
      <c r="B55" s="33"/>
      <c r="C55" s="28" t="s">
        <v>29</v>
      </c>
      <c r="F55" s="26" t="str">
        <f>IF(E18="","",E18)</f>
        <v>Vyplň údaj</v>
      </c>
      <c r="I55" s="28" t="s">
        <v>36</v>
      </c>
      <c r="J55" s="31" t="str">
        <f>E24</f>
        <v>EUROTRACE s.r.o.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100</v>
      </c>
      <c r="D57" s="91"/>
      <c r="E57" s="91"/>
      <c r="F57" s="91"/>
      <c r="G57" s="91"/>
      <c r="H57" s="91"/>
      <c r="I57" s="91"/>
      <c r="J57" s="98" t="s">
        <v>101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99" t="s">
        <v>71</v>
      </c>
      <c r="J59" s="64">
        <f>J83</f>
        <v>0</v>
      </c>
      <c r="L59" s="33"/>
      <c r="AU59" s="18" t="s">
        <v>102</v>
      </c>
    </row>
    <row r="60" spans="2:47" s="8" customFormat="1" ht="24.95" customHeight="1">
      <c r="B60" s="100"/>
      <c r="D60" s="101" t="s">
        <v>269</v>
      </c>
      <c r="E60" s="102"/>
      <c r="F60" s="102"/>
      <c r="G60" s="102"/>
      <c r="H60" s="102"/>
      <c r="I60" s="102"/>
      <c r="J60" s="103">
        <f>J84</f>
        <v>0</v>
      </c>
      <c r="L60" s="100"/>
    </row>
    <row r="61" spans="2:47" s="9" customFormat="1" ht="19.899999999999999" customHeight="1">
      <c r="B61" s="104"/>
      <c r="D61" s="105" t="s">
        <v>270</v>
      </c>
      <c r="E61" s="106"/>
      <c r="F61" s="106"/>
      <c r="G61" s="106"/>
      <c r="H61" s="106"/>
      <c r="I61" s="106"/>
      <c r="J61" s="107">
        <f>J85</f>
        <v>0</v>
      </c>
      <c r="L61" s="104"/>
    </row>
    <row r="62" spans="2:47" s="9" customFormat="1" ht="19.899999999999999" customHeight="1">
      <c r="B62" s="104"/>
      <c r="D62" s="105" t="s">
        <v>273</v>
      </c>
      <c r="E62" s="106"/>
      <c r="F62" s="106"/>
      <c r="G62" s="106"/>
      <c r="H62" s="106"/>
      <c r="I62" s="106"/>
      <c r="J62" s="107">
        <f>J89</f>
        <v>0</v>
      </c>
      <c r="L62" s="104"/>
    </row>
    <row r="63" spans="2:47" s="9" customFormat="1" ht="19.899999999999999" customHeight="1">
      <c r="B63" s="104"/>
      <c r="D63" s="105" t="s">
        <v>277</v>
      </c>
      <c r="E63" s="106"/>
      <c r="F63" s="106"/>
      <c r="G63" s="106"/>
      <c r="H63" s="106"/>
      <c r="I63" s="106"/>
      <c r="J63" s="107">
        <f>J120</f>
        <v>0</v>
      </c>
      <c r="L63" s="104"/>
    </row>
    <row r="64" spans="2:47" s="1" customFormat="1" ht="21.75" customHeight="1">
      <c r="B64" s="33"/>
      <c r="L64" s="33"/>
    </row>
    <row r="65" spans="2:12" s="1" customFormat="1" ht="6.95" customHeight="1"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33"/>
    </row>
    <row r="69" spans="2:12" s="1" customFormat="1" ht="6.95" customHeight="1">
      <c r="B69" s="44"/>
      <c r="C69" s="45"/>
      <c r="D69" s="45"/>
      <c r="E69" s="45"/>
      <c r="F69" s="45"/>
      <c r="G69" s="45"/>
      <c r="H69" s="45"/>
      <c r="I69" s="45"/>
      <c r="J69" s="45"/>
      <c r="K69" s="45"/>
      <c r="L69" s="33"/>
    </row>
    <row r="70" spans="2:12" s="1" customFormat="1" ht="24.95" customHeight="1">
      <c r="B70" s="33"/>
      <c r="C70" s="22" t="s">
        <v>108</v>
      </c>
      <c r="L70" s="33"/>
    </row>
    <row r="71" spans="2:12" s="1" customFormat="1" ht="6.95" customHeight="1">
      <c r="B71" s="33"/>
      <c r="L71" s="33"/>
    </row>
    <row r="72" spans="2:12" s="1" customFormat="1" ht="12" customHeight="1">
      <c r="B72" s="33"/>
      <c r="C72" s="28" t="s">
        <v>17</v>
      </c>
      <c r="L72" s="33"/>
    </row>
    <row r="73" spans="2:12" s="1" customFormat="1" ht="16.5" customHeight="1">
      <c r="B73" s="33"/>
      <c r="E73" s="294" t="str">
        <f>E7</f>
        <v>Polní cesta C31</v>
      </c>
      <c r="F73" s="295"/>
      <c r="G73" s="295"/>
      <c r="H73" s="295"/>
      <c r="L73" s="33"/>
    </row>
    <row r="74" spans="2:12" s="1" customFormat="1" ht="12" customHeight="1">
      <c r="B74" s="33"/>
      <c r="C74" s="28" t="s">
        <v>97</v>
      </c>
      <c r="L74" s="33"/>
    </row>
    <row r="75" spans="2:12" s="1" customFormat="1" ht="16.5" customHeight="1">
      <c r="B75" s="33"/>
      <c r="E75" s="257" t="str">
        <f>E9</f>
        <v>102b - Úprava polních cest v místech napojení</v>
      </c>
      <c r="F75" s="296"/>
      <c r="G75" s="296"/>
      <c r="H75" s="296"/>
      <c r="L75" s="33"/>
    </row>
    <row r="76" spans="2:12" s="1" customFormat="1" ht="6.95" customHeight="1">
      <c r="B76" s="33"/>
      <c r="L76" s="33"/>
    </row>
    <row r="77" spans="2:12" s="1" customFormat="1" ht="12" customHeight="1">
      <c r="B77" s="33"/>
      <c r="C77" s="28" t="s">
        <v>21</v>
      </c>
      <c r="F77" s="26" t="str">
        <f>F12</f>
        <v>Těšany</v>
      </c>
      <c r="I77" s="28" t="s">
        <v>23</v>
      </c>
      <c r="J77" s="50" t="str">
        <f>IF(J12="","",J12)</f>
        <v>23. 5. 2025</v>
      </c>
      <c r="L77" s="33"/>
    </row>
    <row r="78" spans="2:12" s="1" customFormat="1" ht="6.95" customHeight="1">
      <c r="B78" s="33"/>
      <c r="L78" s="33"/>
    </row>
    <row r="79" spans="2:12" s="1" customFormat="1" ht="15.2" customHeight="1">
      <c r="B79" s="33"/>
      <c r="C79" s="28" t="s">
        <v>25</v>
      </c>
      <c r="F79" s="26" t="str">
        <f>E15</f>
        <v>Obec Těšany</v>
      </c>
      <c r="I79" s="28" t="s">
        <v>31</v>
      </c>
      <c r="J79" s="31" t="str">
        <f>E21</f>
        <v>EUROTRACE s.r.o.</v>
      </c>
      <c r="L79" s="33"/>
    </row>
    <row r="80" spans="2:12" s="1" customFormat="1" ht="15.2" customHeight="1">
      <c r="B80" s="33"/>
      <c r="C80" s="28" t="s">
        <v>29</v>
      </c>
      <c r="F80" s="26" t="str">
        <f>IF(E18="","",E18)</f>
        <v>Vyplň údaj</v>
      </c>
      <c r="I80" s="28" t="s">
        <v>36</v>
      </c>
      <c r="J80" s="31" t="str">
        <f>E24</f>
        <v>EUROTRACE s.r.o.</v>
      </c>
      <c r="L80" s="33"/>
    </row>
    <row r="81" spans="2:65" s="1" customFormat="1" ht="10.35" customHeight="1">
      <c r="B81" s="33"/>
      <c r="L81" s="33"/>
    </row>
    <row r="82" spans="2:65" s="10" customFormat="1" ht="29.25" customHeight="1">
      <c r="B82" s="108"/>
      <c r="C82" s="109" t="s">
        <v>109</v>
      </c>
      <c r="D82" s="110" t="s">
        <v>58</v>
      </c>
      <c r="E82" s="110" t="s">
        <v>54</v>
      </c>
      <c r="F82" s="110" t="s">
        <v>55</v>
      </c>
      <c r="G82" s="110" t="s">
        <v>110</v>
      </c>
      <c r="H82" s="110" t="s">
        <v>111</v>
      </c>
      <c r="I82" s="110" t="s">
        <v>112</v>
      </c>
      <c r="J82" s="110" t="s">
        <v>101</v>
      </c>
      <c r="K82" s="111" t="s">
        <v>113</v>
      </c>
      <c r="L82" s="108"/>
      <c r="M82" s="57" t="s">
        <v>3</v>
      </c>
      <c r="N82" s="58" t="s">
        <v>43</v>
      </c>
      <c r="O82" s="58" t="s">
        <v>114</v>
      </c>
      <c r="P82" s="58" t="s">
        <v>115</v>
      </c>
      <c r="Q82" s="58" t="s">
        <v>116</v>
      </c>
      <c r="R82" s="58" t="s">
        <v>117</v>
      </c>
      <c r="S82" s="58" t="s">
        <v>118</v>
      </c>
      <c r="T82" s="59" t="s">
        <v>119</v>
      </c>
    </row>
    <row r="83" spans="2:65" s="1" customFormat="1" ht="22.9" customHeight="1">
      <c r="B83" s="33"/>
      <c r="C83" s="62" t="s">
        <v>120</v>
      </c>
      <c r="J83" s="112">
        <f>BK83</f>
        <v>0</v>
      </c>
      <c r="L83" s="33"/>
      <c r="M83" s="60"/>
      <c r="N83" s="51"/>
      <c r="O83" s="51"/>
      <c r="P83" s="113">
        <f>P84</f>
        <v>0</v>
      </c>
      <c r="Q83" s="51"/>
      <c r="R83" s="113">
        <f>R84</f>
        <v>11.379000000000001</v>
      </c>
      <c r="S83" s="51"/>
      <c r="T83" s="114">
        <f>T84</f>
        <v>0</v>
      </c>
      <c r="AT83" s="18" t="s">
        <v>72</v>
      </c>
      <c r="AU83" s="18" t="s">
        <v>102</v>
      </c>
      <c r="BK83" s="115">
        <f>BK84</f>
        <v>0</v>
      </c>
    </row>
    <row r="84" spans="2:65" s="11" customFormat="1" ht="25.9" customHeight="1">
      <c r="B84" s="116"/>
      <c r="D84" s="117" t="s">
        <v>72</v>
      </c>
      <c r="E84" s="118" t="s">
        <v>280</v>
      </c>
      <c r="F84" s="118" t="s">
        <v>281</v>
      </c>
      <c r="I84" s="119"/>
      <c r="J84" s="120">
        <f>BK84</f>
        <v>0</v>
      </c>
      <c r="L84" s="116"/>
      <c r="M84" s="121"/>
      <c r="P84" s="122">
        <f>P85+P89+P120</f>
        <v>0</v>
      </c>
      <c r="R84" s="122">
        <f>R85+R89+R120</f>
        <v>11.379000000000001</v>
      </c>
      <c r="T84" s="123">
        <f>T85+T89+T120</f>
        <v>0</v>
      </c>
      <c r="AR84" s="117" t="s">
        <v>81</v>
      </c>
      <c r="AT84" s="124" t="s">
        <v>72</v>
      </c>
      <c r="AU84" s="124" t="s">
        <v>73</v>
      </c>
      <c r="AY84" s="117" t="s">
        <v>123</v>
      </c>
      <c r="BK84" s="125">
        <f>BK85+BK89+BK120</f>
        <v>0</v>
      </c>
    </row>
    <row r="85" spans="2:65" s="11" customFormat="1" ht="22.9" customHeight="1">
      <c r="B85" s="116"/>
      <c r="D85" s="117" t="s">
        <v>72</v>
      </c>
      <c r="E85" s="126" t="s">
        <v>81</v>
      </c>
      <c r="F85" s="126" t="s">
        <v>282</v>
      </c>
      <c r="I85" s="119"/>
      <c r="J85" s="127">
        <f>BK85</f>
        <v>0</v>
      </c>
      <c r="L85" s="116"/>
      <c r="M85" s="121"/>
      <c r="P85" s="122">
        <f>SUM(P86:P88)</f>
        <v>0</v>
      </c>
      <c r="R85" s="122">
        <f>SUM(R86:R88)</f>
        <v>0</v>
      </c>
      <c r="T85" s="123">
        <f>SUM(T86:T88)</f>
        <v>0</v>
      </c>
      <c r="AR85" s="117" t="s">
        <v>81</v>
      </c>
      <c r="AT85" s="124" t="s">
        <v>72</v>
      </c>
      <c r="AU85" s="124" t="s">
        <v>81</v>
      </c>
      <c r="AY85" s="117" t="s">
        <v>123</v>
      </c>
      <c r="BK85" s="125">
        <f>SUM(BK86:BK88)</f>
        <v>0</v>
      </c>
    </row>
    <row r="86" spans="2:65" s="1" customFormat="1" ht="21.75" customHeight="1">
      <c r="B86" s="128"/>
      <c r="C86" s="129" t="s">
        <v>81</v>
      </c>
      <c r="D86" s="129" t="s">
        <v>126</v>
      </c>
      <c r="E86" s="130" t="s">
        <v>408</v>
      </c>
      <c r="F86" s="131" t="s">
        <v>409</v>
      </c>
      <c r="G86" s="132" t="s">
        <v>285</v>
      </c>
      <c r="H86" s="133">
        <v>146</v>
      </c>
      <c r="I86" s="134"/>
      <c r="J86" s="135">
        <f>ROUND(I86*H86,2)</f>
        <v>0</v>
      </c>
      <c r="K86" s="131" t="s">
        <v>130</v>
      </c>
      <c r="L86" s="33"/>
      <c r="M86" s="136" t="s">
        <v>3</v>
      </c>
      <c r="N86" s="137" t="s">
        <v>44</v>
      </c>
      <c r="P86" s="138">
        <f>O86*H86</f>
        <v>0</v>
      </c>
      <c r="Q86" s="138">
        <v>0</v>
      </c>
      <c r="R86" s="138">
        <f>Q86*H86</f>
        <v>0</v>
      </c>
      <c r="S86" s="138">
        <v>0</v>
      </c>
      <c r="T86" s="139">
        <f>S86*H86</f>
        <v>0</v>
      </c>
      <c r="AR86" s="140" t="s">
        <v>155</v>
      </c>
      <c r="AT86" s="140" t="s">
        <v>126</v>
      </c>
      <c r="AU86" s="140" t="s">
        <v>83</v>
      </c>
      <c r="AY86" s="18" t="s">
        <v>123</v>
      </c>
      <c r="BE86" s="141">
        <f>IF(N86="základní",J86,0)</f>
        <v>0</v>
      </c>
      <c r="BF86" s="141">
        <f>IF(N86="snížená",J86,0)</f>
        <v>0</v>
      </c>
      <c r="BG86" s="141">
        <f>IF(N86="zákl. přenesená",J86,0)</f>
        <v>0</v>
      </c>
      <c r="BH86" s="141">
        <f>IF(N86="sníž. přenesená",J86,0)</f>
        <v>0</v>
      </c>
      <c r="BI86" s="141">
        <f>IF(N86="nulová",J86,0)</f>
        <v>0</v>
      </c>
      <c r="BJ86" s="18" t="s">
        <v>81</v>
      </c>
      <c r="BK86" s="141">
        <f>ROUND(I86*H86,2)</f>
        <v>0</v>
      </c>
      <c r="BL86" s="18" t="s">
        <v>155</v>
      </c>
      <c r="BM86" s="140" t="s">
        <v>814</v>
      </c>
    </row>
    <row r="87" spans="2:65" s="1" customFormat="1">
      <c r="B87" s="33"/>
      <c r="D87" s="142" t="s">
        <v>133</v>
      </c>
      <c r="F87" s="143" t="s">
        <v>411</v>
      </c>
      <c r="I87" s="144"/>
      <c r="L87" s="33"/>
      <c r="M87" s="145"/>
      <c r="T87" s="54"/>
      <c r="AT87" s="18" t="s">
        <v>133</v>
      </c>
      <c r="AU87" s="18" t="s">
        <v>83</v>
      </c>
    </row>
    <row r="88" spans="2:65" s="13" customFormat="1">
      <c r="B88" s="153"/>
      <c r="D88" s="147" t="s">
        <v>139</v>
      </c>
      <c r="E88" s="154" t="s">
        <v>3</v>
      </c>
      <c r="F88" s="155" t="s">
        <v>815</v>
      </c>
      <c r="H88" s="156">
        <v>146</v>
      </c>
      <c r="I88" s="157"/>
      <c r="L88" s="153"/>
      <c r="M88" s="158"/>
      <c r="T88" s="159"/>
      <c r="AT88" s="154" t="s">
        <v>139</v>
      </c>
      <c r="AU88" s="154" t="s">
        <v>83</v>
      </c>
      <c r="AV88" s="13" t="s">
        <v>83</v>
      </c>
      <c r="AW88" s="13" t="s">
        <v>35</v>
      </c>
      <c r="AX88" s="13" t="s">
        <v>81</v>
      </c>
      <c r="AY88" s="154" t="s">
        <v>123</v>
      </c>
    </row>
    <row r="89" spans="2:65" s="11" customFormat="1" ht="22.9" customHeight="1">
      <c r="B89" s="116"/>
      <c r="D89" s="117" t="s">
        <v>72</v>
      </c>
      <c r="E89" s="126" t="s">
        <v>122</v>
      </c>
      <c r="F89" s="126" t="s">
        <v>465</v>
      </c>
      <c r="I89" s="119"/>
      <c r="J89" s="127">
        <f>BK89</f>
        <v>0</v>
      </c>
      <c r="L89" s="116"/>
      <c r="M89" s="121"/>
      <c r="P89" s="122">
        <f>SUM(P90:P119)</f>
        <v>0</v>
      </c>
      <c r="R89" s="122">
        <f>SUM(R90:R119)</f>
        <v>11.379000000000001</v>
      </c>
      <c r="T89" s="123">
        <f>SUM(T90:T119)</f>
        <v>0</v>
      </c>
      <c r="AR89" s="117" t="s">
        <v>81</v>
      </c>
      <c r="AT89" s="124" t="s">
        <v>72</v>
      </c>
      <c r="AU89" s="124" t="s">
        <v>81</v>
      </c>
      <c r="AY89" s="117" t="s">
        <v>123</v>
      </c>
      <c r="BK89" s="125">
        <f>SUM(BK90:BK119)</f>
        <v>0</v>
      </c>
    </row>
    <row r="90" spans="2:65" s="1" customFormat="1" ht="37.9" customHeight="1">
      <c r="B90" s="128"/>
      <c r="C90" s="129" t="s">
        <v>83</v>
      </c>
      <c r="D90" s="129" t="s">
        <v>126</v>
      </c>
      <c r="E90" s="130" t="s">
        <v>467</v>
      </c>
      <c r="F90" s="131" t="s">
        <v>468</v>
      </c>
      <c r="G90" s="132" t="s">
        <v>285</v>
      </c>
      <c r="H90" s="133">
        <v>146</v>
      </c>
      <c r="I90" s="134"/>
      <c r="J90" s="135">
        <f>ROUND(I90*H90,2)</f>
        <v>0</v>
      </c>
      <c r="K90" s="131" t="s">
        <v>130</v>
      </c>
      <c r="L90" s="33"/>
      <c r="M90" s="136" t="s">
        <v>3</v>
      </c>
      <c r="N90" s="137" t="s">
        <v>44</v>
      </c>
      <c r="P90" s="138">
        <f>O90*H90</f>
        <v>0</v>
      </c>
      <c r="Q90" s="138">
        <v>0</v>
      </c>
      <c r="R90" s="138">
        <f>Q90*H90</f>
        <v>0</v>
      </c>
      <c r="S90" s="138">
        <v>0</v>
      </c>
      <c r="T90" s="139">
        <f>S90*H90</f>
        <v>0</v>
      </c>
      <c r="AR90" s="140" t="s">
        <v>155</v>
      </c>
      <c r="AT90" s="140" t="s">
        <v>126</v>
      </c>
      <c r="AU90" s="140" t="s">
        <v>83</v>
      </c>
      <c r="AY90" s="18" t="s">
        <v>123</v>
      </c>
      <c r="BE90" s="141">
        <f>IF(N90="základní",J90,0)</f>
        <v>0</v>
      </c>
      <c r="BF90" s="141">
        <f>IF(N90="snížená",J90,0)</f>
        <v>0</v>
      </c>
      <c r="BG90" s="141">
        <f>IF(N90="zákl. přenesená",J90,0)</f>
        <v>0</v>
      </c>
      <c r="BH90" s="141">
        <f>IF(N90="sníž. přenesená",J90,0)</f>
        <v>0</v>
      </c>
      <c r="BI90" s="141">
        <f>IF(N90="nulová",J90,0)</f>
        <v>0</v>
      </c>
      <c r="BJ90" s="18" t="s">
        <v>81</v>
      </c>
      <c r="BK90" s="141">
        <f>ROUND(I90*H90,2)</f>
        <v>0</v>
      </c>
      <c r="BL90" s="18" t="s">
        <v>155</v>
      </c>
      <c r="BM90" s="140" t="s">
        <v>816</v>
      </c>
    </row>
    <row r="91" spans="2:65" s="1" customFormat="1">
      <c r="B91" s="33"/>
      <c r="D91" s="142" t="s">
        <v>133</v>
      </c>
      <c r="F91" s="143" t="s">
        <v>470</v>
      </c>
      <c r="I91" s="144"/>
      <c r="L91" s="33"/>
      <c r="M91" s="145"/>
      <c r="T91" s="54"/>
      <c r="AT91" s="18" t="s">
        <v>133</v>
      </c>
      <c r="AU91" s="18" t="s">
        <v>83</v>
      </c>
    </row>
    <row r="92" spans="2:65" s="13" customFormat="1">
      <c r="B92" s="153"/>
      <c r="D92" s="147" t="s">
        <v>139</v>
      </c>
      <c r="E92" s="154" t="s">
        <v>3</v>
      </c>
      <c r="F92" s="155" t="s">
        <v>817</v>
      </c>
      <c r="H92" s="156">
        <v>146</v>
      </c>
      <c r="I92" s="157"/>
      <c r="L92" s="153"/>
      <c r="M92" s="158"/>
      <c r="T92" s="159"/>
      <c r="AT92" s="154" t="s">
        <v>139</v>
      </c>
      <c r="AU92" s="154" t="s">
        <v>83</v>
      </c>
      <c r="AV92" s="13" t="s">
        <v>83</v>
      </c>
      <c r="AW92" s="13" t="s">
        <v>35</v>
      </c>
      <c r="AX92" s="13" t="s">
        <v>81</v>
      </c>
      <c r="AY92" s="154" t="s">
        <v>123</v>
      </c>
    </row>
    <row r="93" spans="2:65" s="1" customFormat="1" ht="16.5" customHeight="1">
      <c r="B93" s="128"/>
      <c r="C93" s="170" t="s">
        <v>147</v>
      </c>
      <c r="D93" s="170" t="s">
        <v>370</v>
      </c>
      <c r="E93" s="171" t="s">
        <v>818</v>
      </c>
      <c r="F93" s="172" t="s">
        <v>474</v>
      </c>
      <c r="G93" s="173" t="s">
        <v>373</v>
      </c>
      <c r="H93" s="174">
        <v>3.3290000000000002</v>
      </c>
      <c r="I93" s="175"/>
      <c r="J93" s="176">
        <f>ROUND(I93*H93,2)</f>
        <v>0</v>
      </c>
      <c r="K93" s="172" t="s">
        <v>151</v>
      </c>
      <c r="L93" s="177"/>
      <c r="M93" s="178" t="s">
        <v>3</v>
      </c>
      <c r="N93" s="179" t="s">
        <v>44</v>
      </c>
      <c r="P93" s="138">
        <f>O93*H93</f>
        <v>0</v>
      </c>
      <c r="Q93" s="138">
        <v>1</v>
      </c>
      <c r="R93" s="138">
        <f>Q93*H93</f>
        <v>3.3290000000000002</v>
      </c>
      <c r="S93" s="138">
        <v>0</v>
      </c>
      <c r="T93" s="139">
        <f>S93*H93</f>
        <v>0</v>
      </c>
      <c r="AR93" s="140" t="s">
        <v>178</v>
      </c>
      <c r="AT93" s="140" t="s">
        <v>370</v>
      </c>
      <c r="AU93" s="140" t="s">
        <v>83</v>
      </c>
      <c r="AY93" s="18" t="s">
        <v>123</v>
      </c>
      <c r="BE93" s="141">
        <f>IF(N93="základní",J93,0)</f>
        <v>0</v>
      </c>
      <c r="BF93" s="141">
        <f>IF(N93="snížená",J93,0)</f>
        <v>0</v>
      </c>
      <c r="BG93" s="141">
        <f>IF(N93="zákl. přenesená",J93,0)</f>
        <v>0</v>
      </c>
      <c r="BH93" s="141">
        <f>IF(N93="sníž. přenesená",J93,0)</f>
        <v>0</v>
      </c>
      <c r="BI93" s="141">
        <f>IF(N93="nulová",J93,0)</f>
        <v>0</v>
      </c>
      <c r="BJ93" s="18" t="s">
        <v>81</v>
      </c>
      <c r="BK93" s="141">
        <f>ROUND(I93*H93,2)</f>
        <v>0</v>
      </c>
      <c r="BL93" s="18" t="s">
        <v>155</v>
      </c>
      <c r="BM93" s="140" t="s">
        <v>819</v>
      </c>
    </row>
    <row r="94" spans="2:65" s="13" customFormat="1">
      <c r="B94" s="153"/>
      <c r="D94" s="147" t="s">
        <v>139</v>
      </c>
      <c r="E94" s="154" t="s">
        <v>3</v>
      </c>
      <c r="F94" s="155" t="s">
        <v>820</v>
      </c>
      <c r="H94" s="156">
        <v>3.3290000000000002</v>
      </c>
      <c r="I94" s="157"/>
      <c r="L94" s="153"/>
      <c r="M94" s="158"/>
      <c r="T94" s="159"/>
      <c r="AT94" s="154" t="s">
        <v>139</v>
      </c>
      <c r="AU94" s="154" t="s">
        <v>83</v>
      </c>
      <c r="AV94" s="13" t="s">
        <v>83</v>
      </c>
      <c r="AW94" s="13" t="s">
        <v>35</v>
      </c>
      <c r="AX94" s="13" t="s">
        <v>81</v>
      </c>
      <c r="AY94" s="154" t="s">
        <v>123</v>
      </c>
    </row>
    <row r="95" spans="2:65" s="1" customFormat="1" ht="21.75" customHeight="1">
      <c r="B95" s="128"/>
      <c r="C95" s="129" t="s">
        <v>155</v>
      </c>
      <c r="D95" s="129" t="s">
        <v>126</v>
      </c>
      <c r="E95" s="130" t="s">
        <v>478</v>
      </c>
      <c r="F95" s="131" t="s">
        <v>479</v>
      </c>
      <c r="G95" s="132" t="s">
        <v>285</v>
      </c>
      <c r="H95" s="133">
        <v>134</v>
      </c>
      <c r="I95" s="134"/>
      <c r="J95" s="135">
        <f>ROUND(I95*H95,2)</f>
        <v>0</v>
      </c>
      <c r="K95" s="131" t="s">
        <v>130</v>
      </c>
      <c r="L95" s="33"/>
      <c r="M95" s="136" t="s">
        <v>3</v>
      </c>
      <c r="N95" s="137" t="s">
        <v>44</v>
      </c>
      <c r="P95" s="138">
        <f>O95*H95</f>
        <v>0</v>
      </c>
      <c r="Q95" s="138">
        <v>0</v>
      </c>
      <c r="R95" s="138">
        <f>Q95*H95</f>
        <v>0</v>
      </c>
      <c r="S95" s="138">
        <v>0</v>
      </c>
      <c r="T95" s="139">
        <f>S95*H95</f>
        <v>0</v>
      </c>
      <c r="AR95" s="140" t="s">
        <v>155</v>
      </c>
      <c r="AT95" s="140" t="s">
        <v>126</v>
      </c>
      <c r="AU95" s="140" t="s">
        <v>83</v>
      </c>
      <c r="AY95" s="18" t="s">
        <v>123</v>
      </c>
      <c r="BE95" s="141">
        <f>IF(N95="základní",J95,0)</f>
        <v>0</v>
      </c>
      <c r="BF95" s="141">
        <f>IF(N95="snížená",J95,0)</f>
        <v>0</v>
      </c>
      <c r="BG95" s="141">
        <f>IF(N95="zákl. přenesená",J95,0)</f>
        <v>0</v>
      </c>
      <c r="BH95" s="141">
        <f>IF(N95="sníž. přenesená",J95,0)</f>
        <v>0</v>
      </c>
      <c r="BI95" s="141">
        <f>IF(N95="nulová",J95,0)</f>
        <v>0</v>
      </c>
      <c r="BJ95" s="18" t="s">
        <v>81</v>
      </c>
      <c r="BK95" s="141">
        <f>ROUND(I95*H95,2)</f>
        <v>0</v>
      </c>
      <c r="BL95" s="18" t="s">
        <v>155</v>
      </c>
      <c r="BM95" s="140" t="s">
        <v>821</v>
      </c>
    </row>
    <row r="96" spans="2:65" s="1" customFormat="1">
      <c r="B96" s="33"/>
      <c r="D96" s="142" t="s">
        <v>133</v>
      </c>
      <c r="F96" s="143" t="s">
        <v>481</v>
      </c>
      <c r="I96" s="144"/>
      <c r="L96" s="33"/>
      <c r="M96" s="145"/>
      <c r="T96" s="54"/>
      <c r="AT96" s="18" t="s">
        <v>133</v>
      </c>
      <c r="AU96" s="18" t="s">
        <v>83</v>
      </c>
    </row>
    <row r="97" spans="2:65" s="13" customFormat="1">
      <c r="B97" s="153"/>
      <c r="D97" s="147" t="s">
        <v>139</v>
      </c>
      <c r="E97" s="154" t="s">
        <v>3</v>
      </c>
      <c r="F97" s="155" t="s">
        <v>822</v>
      </c>
      <c r="H97" s="156">
        <v>134</v>
      </c>
      <c r="I97" s="157"/>
      <c r="L97" s="153"/>
      <c r="M97" s="158"/>
      <c r="T97" s="159"/>
      <c r="AT97" s="154" t="s">
        <v>139</v>
      </c>
      <c r="AU97" s="154" t="s">
        <v>83</v>
      </c>
      <c r="AV97" s="13" t="s">
        <v>83</v>
      </c>
      <c r="AW97" s="13" t="s">
        <v>35</v>
      </c>
      <c r="AX97" s="13" t="s">
        <v>81</v>
      </c>
      <c r="AY97" s="154" t="s">
        <v>123</v>
      </c>
    </row>
    <row r="98" spans="2:65" s="1" customFormat="1" ht="21.75" customHeight="1">
      <c r="B98" s="128"/>
      <c r="C98" s="129" t="s">
        <v>122</v>
      </c>
      <c r="D98" s="129" t="s">
        <v>126</v>
      </c>
      <c r="E98" s="130" t="s">
        <v>823</v>
      </c>
      <c r="F98" s="131" t="s">
        <v>485</v>
      </c>
      <c r="G98" s="132" t="s">
        <v>285</v>
      </c>
      <c r="H98" s="133">
        <v>146</v>
      </c>
      <c r="I98" s="134"/>
      <c r="J98" s="135">
        <f>ROUND(I98*H98,2)</f>
        <v>0</v>
      </c>
      <c r="K98" s="131" t="s">
        <v>130</v>
      </c>
      <c r="L98" s="33"/>
      <c r="M98" s="136" t="s">
        <v>3</v>
      </c>
      <c r="N98" s="137" t="s">
        <v>44</v>
      </c>
      <c r="P98" s="138">
        <f>O98*H98</f>
        <v>0</v>
      </c>
      <c r="Q98" s="138">
        <v>0</v>
      </c>
      <c r="R98" s="138">
        <f>Q98*H98</f>
        <v>0</v>
      </c>
      <c r="S98" s="138">
        <v>0</v>
      </c>
      <c r="T98" s="139">
        <f>S98*H98</f>
        <v>0</v>
      </c>
      <c r="AR98" s="140" t="s">
        <v>155</v>
      </c>
      <c r="AT98" s="140" t="s">
        <v>126</v>
      </c>
      <c r="AU98" s="140" t="s">
        <v>83</v>
      </c>
      <c r="AY98" s="18" t="s">
        <v>123</v>
      </c>
      <c r="BE98" s="141">
        <f>IF(N98="základní",J98,0)</f>
        <v>0</v>
      </c>
      <c r="BF98" s="141">
        <f>IF(N98="snížená",J98,0)</f>
        <v>0</v>
      </c>
      <c r="BG98" s="141">
        <f>IF(N98="zákl. přenesená",J98,0)</f>
        <v>0</v>
      </c>
      <c r="BH98" s="141">
        <f>IF(N98="sníž. přenesená",J98,0)</f>
        <v>0</v>
      </c>
      <c r="BI98" s="141">
        <f>IF(N98="nulová",J98,0)</f>
        <v>0</v>
      </c>
      <c r="BJ98" s="18" t="s">
        <v>81</v>
      </c>
      <c r="BK98" s="141">
        <f>ROUND(I98*H98,2)</f>
        <v>0</v>
      </c>
      <c r="BL98" s="18" t="s">
        <v>155</v>
      </c>
      <c r="BM98" s="140" t="s">
        <v>824</v>
      </c>
    </row>
    <row r="99" spans="2:65" s="1" customFormat="1">
      <c r="B99" s="33"/>
      <c r="D99" s="142" t="s">
        <v>133</v>
      </c>
      <c r="F99" s="143" t="s">
        <v>825</v>
      </c>
      <c r="I99" s="144"/>
      <c r="L99" s="33"/>
      <c r="M99" s="145"/>
      <c r="T99" s="54"/>
      <c r="AT99" s="18" t="s">
        <v>133</v>
      </c>
      <c r="AU99" s="18" t="s">
        <v>83</v>
      </c>
    </row>
    <row r="100" spans="2:65" s="13" customFormat="1">
      <c r="B100" s="153"/>
      <c r="D100" s="147" t="s">
        <v>139</v>
      </c>
      <c r="E100" s="154" t="s">
        <v>3</v>
      </c>
      <c r="F100" s="155" t="s">
        <v>826</v>
      </c>
      <c r="H100" s="156">
        <v>146</v>
      </c>
      <c r="I100" s="157"/>
      <c r="L100" s="153"/>
      <c r="M100" s="158"/>
      <c r="T100" s="159"/>
      <c r="AT100" s="154" t="s">
        <v>139</v>
      </c>
      <c r="AU100" s="154" t="s">
        <v>83</v>
      </c>
      <c r="AV100" s="13" t="s">
        <v>83</v>
      </c>
      <c r="AW100" s="13" t="s">
        <v>35</v>
      </c>
      <c r="AX100" s="13" t="s">
        <v>81</v>
      </c>
      <c r="AY100" s="154" t="s">
        <v>123</v>
      </c>
    </row>
    <row r="101" spans="2:65" s="1" customFormat="1" ht="21.75" customHeight="1">
      <c r="B101" s="128"/>
      <c r="C101" s="129" t="s">
        <v>166</v>
      </c>
      <c r="D101" s="129" t="s">
        <v>126</v>
      </c>
      <c r="E101" s="130" t="s">
        <v>827</v>
      </c>
      <c r="F101" s="131" t="s">
        <v>485</v>
      </c>
      <c r="G101" s="132" t="s">
        <v>285</v>
      </c>
      <c r="H101" s="133">
        <v>5</v>
      </c>
      <c r="I101" s="134"/>
      <c r="J101" s="135">
        <f>ROUND(I101*H101,2)</f>
        <v>0</v>
      </c>
      <c r="K101" s="131" t="s">
        <v>130</v>
      </c>
      <c r="L101" s="33"/>
      <c r="M101" s="136" t="s">
        <v>3</v>
      </c>
      <c r="N101" s="137" t="s">
        <v>44</v>
      </c>
      <c r="P101" s="138">
        <f>O101*H101</f>
        <v>0</v>
      </c>
      <c r="Q101" s="138">
        <v>0</v>
      </c>
      <c r="R101" s="138">
        <f>Q101*H101</f>
        <v>0</v>
      </c>
      <c r="S101" s="138">
        <v>0</v>
      </c>
      <c r="T101" s="139">
        <f>S101*H101</f>
        <v>0</v>
      </c>
      <c r="AR101" s="140" t="s">
        <v>155</v>
      </c>
      <c r="AT101" s="140" t="s">
        <v>126</v>
      </c>
      <c r="AU101" s="140" t="s">
        <v>83</v>
      </c>
      <c r="AY101" s="18" t="s">
        <v>123</v>
      </c>
      <c r="BE101" s="141">
        <f>IF(N101="základní",J101,0)</f>
        <v>0</v>
      </c>
      <c r="BF101" s="141">
        <f>IF(N101="snížená",J101,0)</f>
        <v>0</v>
      </c>
      <c r="BG101" s="141">
        <f>IF(N101="zákl. přenesená",J101,0)</f>
        <v>0</v>
      </c>
      <c r="BH101" s="141">
        <f>IF(N101="sníž. přenesená",J101,0)</f>
        <v>0</v>
      </c>
      <c r="BI101" s="141">
        <f>IF(N101="nulová",J101,0)</f>
        <v>0</v>
      </c>
      <c r="BJ101" s="18" t="s">
        <v>81</v>
      </c>
      <c r="BK101" s="141">
        <f>ROUND(I101*H101,2)</f>
        <v>0</v>
      </c>
      <c r="BL101" s="18" t="s">
        <v>155</v>
      </c>
      <c r="BM101" s="140" t="s">
        <v>828</v>
      </c>
    </row>
    <row r="102" spans="2:65" s="1" customFormat="1">
      <c r="B102" s="33"/>
      <c r="D102" s="142" t="s">
        <v>133</v>
      </c>
      <c r="F102" s="143" t="s">
        <v>829</v>
      </c>
      <c r="I102" s="144"/>
      <c r="L102" s="33"/>
      <c r="M102" s="145"/>
      <c r="T102" s="54"/>
      <c r="AT102" s="18" t="s">
        <v>133</v>
      </c>
      <c r="AU102" s="18" t="s">
        <v>83</v>
      </c>
    </row>
    <row r="103" spans="2:65" s="13" customFormat="1">
      <c r="B103" s="153"/>
      <c r="D103" s="147" t="s">
        <v>139</v>
      </c>
      <c r="E103" s="154" t="s">
        <v>3</v>
      </c>
      <c r="F103" s="155" t="s">
        <v>830</v>
      </c>
      <c r="H103" s="156">
        <v>5</v>
      </c>
      <c r="I103" s="157"/>
      <c r="L103" s="153"/>
      <c r="M103" s="158"/>
      <c r="T103" s="159"/>
      <c r="AT103" s="154" t="s">
        <v>139</v>
      </c>
      <c r="AU103" s="154" t="s">
        <v>83</v>
      </c>
      <c r="AV103" s="13" t="s">
        <v>83</v>
      </c>
      <c r="AW103" s="13" t="s">
        <v>35</v>
      </c>
      <c r="AX103" s="13" t="s">
        <v>81</v>
      </c>
      <c r="AY103" s="154" t="s">
        <v>123</v>
      </c>
    </row>
    <row r="104" spans="2:65" s="1" customFormat="1" ht="24.2" customHeight="1">
      <c r="B104" s="128"/>
      <c r="C104" s="129" t="s">
        <v>172</v>
      </c>
      <c r="D104" s="129" t="s">
        <v>126</v>
      </c>
      <c r="E104" s="130" t="s">
        <v>493</v>
      </c>
      <c r="F104" s="131" t="s">
        <v>494</v>
      </c>
      <c r="G104" s="132" t="s">
        <v>285</v>
      </c>
      <c r="H104" s="133">
        <v>128</v>
      </c>
      <c r="I104" s="134"/>
      <c r="J104" s="135">
        <f>ROUND(I104*H104,2)</f>
        <v>0</v>
      </c>
      <c r="K104" s="131" t="s">
        <v>130</v>
      </c>
      <c r="L104" s="33"/>
      <c r="M104" s="136" t="s">
        <v>3</v>
      </c>
      <c r="N104" s="137" t="s">
        <v>44</v>
      </c>
      <c r="P104" s="138">
        <f>O104*H104</f>
        <v>0</v>
      </c>
      <c r="Q104" s="138">
        <v>0</v>
      </c>
      <c r="R104" s="138">
        <f>Q104*H104</f>
        <v>0</v>
      </c>
      <c r="S104" s="138">
        <v>0</v>
      </c>
      <c r="T104" s="139">
        <f>S104*H104</f>
        <v>0</v>
      </c>
      <c r="AR104" s="140" t="s">
        <v>155</v>
      </c>
      <c r="AT104" s="140" t="s">
        <v>126</v>
      </c>
      <c r="AU104" s="140" t="s">
        <v>83</v>
      </c>
      <c r="AY104" s="18" t="s">
        <v>123</v>
      </c>
      <c r="BE104" s="141">
        <f>IF(N104="základní",J104,0)</f>
        <v>0</v>
      </c>
      <c r="BF104" s="141">
        <f>IF(N104="snížená",J104,0)</f>
        <v>0</v>
      </c>
      <c r="BG104" s="141">
        <f>IF(N104="zákl. přenesená",J104,0)</f>
        <v>0</v>
      </c>
      <c r="BH104" s="141">
        <f>IF(N104="sníž. přenesená",J104,0)</f>
        <v>0</v>
      </c>
      <c r="BI104" s="141">
        <f>IF(N104="nulová",J104,0)</f>
        <v>0</v>
      </c>
      <c r="BJ104" s="18" t="s">
        <v>81</v>
      </c>
      <c r="BK104" s="141">
        <f>ROUND(I104*H104,2)</f>
        <v>0</v>
      </c>
      <c r="BL104" s="18" t="s">
        <v>155</v>
      </c>
      <c r="BM104" s="140" t="s">
        <v>831</v>
      </c>
    </row>
    <row r="105" spans="2:65" s="1" customFormat="1">
      <c r="B105" s="33"/>
      <c r="D105" s="142" t="s">
        <v>133</v>
      </c>
      <c r="F105" s="143" t="s">
        <v>496</v>
      </c>
      <c r="I105" s="144"/>
      <c r="L105" s="33"/>
      <c r="M105" s="145"/>
      <c r="T105" s="54"/>
      <c r="AT105" s="18" t="s">
        <v>133</v>
      </c>
      <c r="AU105" s="18" t="s">
        <v>83</v>
      </c>
    </row>
    <row r="106" spans="2:65" s="13" customFormat="1">
      <c r="B106" s="153"/>
      <c r="D106" s="147" t="s">
        <v>139</v>
      </c>
      <c r="E106" s="154" t="s">
        <v>3</v>
      </c>
      <c r="F106" s="155" t="s">
        <v>832</v>
      </c>
      <c r="H106" s="156">
        <v>128</v>
      </c>
      <c r="I106" s="157"/>
      <c r="L106" s="153"/>
      <c r="M106" s="158"/>
      <c r="T106" s="159"/>
      <c r="AT106" s="154" t="s">
        <v>139</v>
      </c>
      <c r="AU106" s="154" t="s">
        <v>83</v>
      </c>
      <c r="AV106" s="13" t="s">
        <v>83</v>
      </c>
      <c r="AW106" s="13" t="s">
        <v>35</v>
      </c>
      <c r="AX106" s="13" t="s">
        <v>81</v>
      </c>
      <c r="AY106" s="154" t="s">
        <v>123</v>
      </c>
    </row>
    <row r="107" spans="2:65" s="1" customFormat="1" ht="21.75" customHeight="1">
      <c r="B107" s="128"/>
      <c r="C107" s="129" t="s">
        <v>178</v>
      </c>
      <c r="D107" s="129" t="s">
        <v>126</v>
      </c>
      <c r="E107" s="130" t="s">
        <v>499</v>
      </c>
      <c r="F107" s="131" t="s">
        <v>500</v>
      </c>
      <c r="G107" s="132" t="s">
        <v>285</v>
      </c>
      <c r="H107" s="133">
        <v>35</v>
      </c>
      <c r="I107" s="134"/>
      <c r="J107" s="135">
        <f>ROUND(I107*H107,2)</f>
        <v>0</v>
      </c>
      <c r="K107" s="131" t="s">
        <v>130</v>
      </c>
      <c r="L107" s="33"/>
      <c r="M107" s="136" t="s">
        <v>3</v>
      </c>
      <c r="N107" s="137" t="s">
        <v>44</v>
      </c>
      <c r="P107" s="138">
        <f>O107*H107</f>
        <v>0</v>
      </c>
      <c r="Q107" s="138">
        <v>0.23</v>
      </c>
      <c r="R107" s="138">
        <f>Q107*H107</f>
        <v>8.0500000000000007</v>
      </c>
      <c r="S107" s="138">
        <v>0</v>
      </c>
      <c r="T107" s="139">
        <f>S107*H107</f>
        <v>0</v>
      </c>
      <c r="AR107" s="140" t="s">
        <v>155</v>
      </c>
      <c r="AT107" s="140" t="s">
        <v>126</v>
      </c>
      <c r="AU107" s="140" t="s">
        <v>83</v>
      </c>
      <c r="AY107" s="18" t="s">
        <v>123</v>
      </c>
      <c r="BE107" s="141">
        <f>IF(N107="základní",J107,0)</f>
        <v>0</v>
      </c>
      <c r="BF107" s="141">
        <f>IF(N107="snížená",J107,0)</f>
        <v>0</v>
      </c>
      <c r="BG107" s="141">
        <f>IF(N107="zákl. přenesená",J107,0)</f>
        <v>0</v>
      </c>
      <c r="BH107" s="141">
        <f>IF(N107="sníž. přenesená",J107,0)</f>
        <v>0</v>
      </c>
      <c r="BI107" s="141">
        <f>IF(N107="nulová",J107,0)</f>
        <v>0</v>
      </c>
      <c r="BJ107" s="18" t="s">
        <v>81</v>
      </c>
      <c r="BK107" s="141">
        <f>ROUND(I107*H107,2)</f>
        <v>0</v>
      </c>
      <c r="BL107" s="18" t="s">
        <v>155</v>
      </c>
      <c r="BM107" s="140" t="s">
        <v>833</v>
      </c>
    </row>
    <row r="108" spans="2:65" s="1" customFormat="1">
      <c r="B108" s="33"/>
      <c r="D108" s="142" t="s">
        <v>133</v>
      </c>
      <c r="F108" s="143" t="s">
        <v>502</v>
      </c>
      <c r="I108" s="144"/>
      <c r="L108" s="33"/>
      <c r="M108" s="145"/>
      <c r="T108" s="54"/>
      <c r="AT108" s="18" t="s">
        <v>133</v>
      </c>
      <c r="AU108" s="18" t="s">
        <v>83</v>
      </c>
    </row>
    <row r="109" spans="2:65" s="13" customFormat="1">
      <c r="B109" s="153"/>
      <c r="D109" s="147" t="s">
        <v>139</v>
      </c>
      <c r="E109" s="154" t="s">
        <v>3</v>
      </c>
      <c r="F109" s="155" t="s">
        <v>834</v>
      </c>
      <c r="H109" s="156">
        <v>35</v>
      </c>
      <c r="I109" s="157"/>
      <c r="L109" s="153"/>
      <c r="M109" s="158"/>
      <c r="T109" s="159"/>
      <c r="AT109" s="154" t="s">
        <v>139</v>
      </c>
      <c r="AU109" s="154" t="s">
        <v>83</v>
      </c>
      <c r="AV109" s="13" t="s">
        <v>83</v>
      </c>
      <c r="AW109" s="13" t="s">
        <v>35</v>
      </c>
      <c r="AX109" s="13" t="s">
        <v>81</v>
      </c>
      <c r="AY109" s="154" t="s">
        <v>123</v>
      </c>
    </row>
    <row r="110" spans="2:65" s="1" customFormat="1" ht="16.5" customHeight="1">
      <c r="B110" s="128"/>
      <c r="C110" s="129" t="s">
        <v>183</v>
      </c>
      <c r="D110" s="129" t="s">
        <v>126</v>
      </c>
      <c r="E110" s="130" t="s">
        <v>504</v>
      </c>
      <c r="F110" s="131" t="s">
        <v>505</v>
      </c>
      <c r="G110" s="132" t="s">
        <v>322</v>
      </c>
      <c r="H110" s="133">
        <v>6</v>
      </c>
      <c r="I110" s="134"/>
      <c r="J110" s="135">
        <f>ROUND(I110*H110,2)</f>
        <v>0</v>
      </c>
      <c r="K110" s="131" t="s">
        <v>130</v>
      </c>
      <c r="L110" s="33"/>
      <c r="M110" s="136" t="s">
        <v>3</v>
      </c>
      <c r="N110" s="137" t="s">
        <v>44</v>
      </c>
      <c r="P110" s="138">
        <f>O110*H110</f>
        <v>0</v>
      </c>
      <c r="Q110" s="138">
        <v>0</v>
      </c>
      <c r="R110" s="138">
        <f>Q110*H110</f>
        <v>0</v>
      </c>
      <c r="S110" s="138">
        <v>0</v>
      </c>
      <c r="T110" s="139">
        <f>S110*H110</f>
        <v>0</v>
      </c>
      <c r="AR110" s="140" t="s">
        <v>155</v>
      </c>
      <c r="AT110" s="140" t="s">
        <v>126</v>
      </c>
      <c r="AU110" s="140" t="s">
        <v>83</v>
      </c>
      <c r="AY110" s="18" t="s">
        <v>123</v>
      </c>
      <c r="BE110" s="141">
        <f>IF(N110="základní",J110,0)</f>
        <v>0</v>
      </c>
      <c r="BF110" s="141">
        <f>IF(N110="snížená",J110,0)</f>
        <v>0</v>
      </c>
      <c r="BG110" s="141">
        <f>IF(N110="zákl. přenesená",J110,0)</f>
        <v>0</v>
      </c>
      <c r="BH110" s="141">
        <f>IF(N110="sníž. přenesená",J110,0)</f>
        <v>0</v>
      </c>
      <c r="BI110" s="141">
        <f>IF(N110="nulová",J110,0)</f>
        <v>0</v>
      </c>
      <c r="BJ110" s="18" t="s">
        <v>81</v>
      </c>
      <c r="BK110" s="141">
        <f>ROUND(I110*H110,2)</f>
        <v>0</v>
      </c>
      <c r="BL110" s="18" t="s">
        <v>155</v>
      </c>
      <c r="BM110" s="140" t="s">
        <v>835</v>
      </c>
    </row>
    <row r="111" spans="2:65" s="1" customFormat="1">
      <c r="B111" s="33"/>
      <c r="D111" s="142" t="s">
        <v>133</v>
      </c>
      <c r="F111" s="143" t="s">
        <v>507</v>
      </c>
      <c r="I111" s="144"/>
      <c r="L111" s="33"/>
      <c r="M111" s="145"/>
      <c r="T111" s="54"/>
      <c r="AT111" s="18" t="s">
        <v>133</v>
      </c>
      <c r="AU111" s="18" t="s">
        <v>83</v>
      </c>
    </row>
    <row r="112" spans="2:65" s="13" customFormat="1">
      <c r="B112" s="153"/>
      <c r="D112" s="147" t="s">
        <v>139</v>
      </c>
      <c r="E112" s="154" t="s">
        <v>3</v>
      </c>
      <c r="F112" s="155" t="s">
        <v>836</v>
      </c>
      <c r="H112" s="156">
        <v>6</v>
      </c>
      <c r="I112" s="157"/>
      <c r="L112" s="153"/>
      <c r="M112" s="158"/>
      <c r="T112" s="159"/>
      <c r="AT112" s="154" t="s">
        <v>139</v>
      </c>
      <c r="AU112" s="154" t="s">
        <v>83</v>
      </c>
      <c r="AV112" s="13" t="s">
        <v>83</v>
      </c>
      <c r="AW112" s="13" t="s">
        <v>35</v>
      </c>
      <c r="AX112" s="13" t="s">
        <v>81</v>
      </c>
      <c r="AY112" s="154" t="s">
        <v>123</v>
      </c>
    </row>
    <row r="113" spans="2:65" s="1" customFormat="1" ht="16.5" customHeight="1">
      <c r="B113" s="128"/>
      <c r="C113" s="129" t="s">
        <v>190</v>
      </c>
      <c r="D113" s="129" t="s">
        <v>126</v>
      </c>
      <c r="E113" s="130" t="s">
        <v>510</v>
      </c>
      <c r="F113" s="131" t="s">
        <v>511</v>
      </c>
      <c r="G113" s="132" t="s">
        <v>285</v>
      </c>
      <c r="H113" s="133">
        <v>130</v>
      </c>
      <c r="I113" s="134"/>
      <c r="J113" s="135">
        <f>ROUND(I113*H113,2)</f>
        <v>0</v>
      </c>
      <c r="K113" s="131" t="s">
        <v>130</v>
      </c>
      <c r="L113" s="33"/>
      <c r="M113" s="136" t="s">
        <v>3</v>
      </c>
      <c r="N113" s="137" t="s">
        <v>44</v>
      </c>
      <c r="P113" s="138">
        <f>O113*H113</f>
        <v>0</v>
      </c>
      <c r="Q113" s="138">
        <v>0</v>
      </c>
      <c r="R113" s="138">
        <f>Q113*H113</f>
        <v>0</v>
      </c>
      <c r="S113" s="138">
        <v>0</v>
      </c>
      <c r="T113" s="139">
        <f>S113*H113</f>
        <v>0</v>
      </c>
      <c r="AR113" s="140" t="s">
        <v>155</v>
      </c>
      <c r="AT113" s="140" t="s">
        <v>126</v>
      </c>
      <c r="AU113" s="140" t="s">
        <v>83</v>
      </c>
      <c r="AY113" s="18" t="s">
        <v>123</v>
      </c>
      <c r="BE113" s="141">
        <f>IF(N113="základní",J113,0)</f>
        <v>0</v>
      </c>
      <c r="BF113" s="141">
        <f>IF(N113="snížená",J113,0)</f>
        <v>0</v>
      </c>
      <c r="BG113" s="141">
        <f>IF(N113="zákl. přenesená",J113,0)</f>
        <v>0</v>
      </c>
      <c r="BH113" s="141">
        <f>IF(N113="sníž. přenesená",J113,0)</f>
        <v>0</v>
      </c>
      <c r="BI113" s="141">
        <f>IF(N113="nulová",J113,0)</f>
        <v>0</v>
      </c>
      <c r="BJ113" s="18" t="s">
        <v>81</v>
      </c>
      <c r="BK113" s="141">
        <f>ROUND(I113*H113,2)</f>
        <v>0</v>
      </c>
      <c r="BL113" s="18" t="s">
        <v>155</v>
      </c>
      <c r="BM113" s="140" t="s">
        <v>837</v>
      </c>
    </row>
    <row r="114" spans="2:65" s="1" customFormat="1">
      <c r="B114" s="33"/>
      <c r="D114" s="142" t="s">
        <v>133</v>
      </c>
      <c r="F114" s="143" t="s">
        <v>513</v>
      </c>
      <c r="I114" s="144"/>
      <c r="L114" s="33"/>
      <c r="M114" s="145"/>
      <c r="T114" s="54"/>
      <c r="AT114" s="18" t="s">
        <v>133</v>
      </c>
      <c r="AU114" s="18" t="s">
        <v>83</v>
      </c>
    </row>
    <row r="115" spans="2:65" s="13" customFormat="1">
      <c r="B115" s="153"/>
      <c r="D115" s="147" t="s">
        <v>139</v>
      </c>
      <c r="E115" s="154" t="s">
        <v>3</v>
      </c>
      <c r="F115" s="155" t="s">
        <v>838</v>
      </c>
      <c r="H115" s="156">
        <v>130</v>
      </c>
      <c r="I115" s="157"/>
      <c r="L115" s="153"/>
      <c r="M115" s="158"/>
      <c r="T115" s="159"/>
      <c r="AT115" s="154" t="s">
        <v>139</v>
      </c>
      <c r="AU115" s="154" t="s">
        <v>83</v>
      </c>
      <c r="AV115" s="13" t="s">
        <v>83</v>
      </c>
      <c r="AW115" s="13" t="s">
        <v>35</v>
      </c>
      <c r="AX115" s="13" t="s">
        <v>81</v>
      </c>
      <c r="AY115" s="154" t="s">
        <v>123</v>
      </c>
    </row>
    <row r="116" spans="2:65" s="1" customFormat="1" ht="16.5" customHeight="1">
      <c r="B116" s="128"/>
      <c r="C116" s="129" t="s">
        <v>197</v>
      </c>
      <c r="D116" s="129" t="s">
        <v>126</v>
      </c>
      <c r="E116" s="130" t="s">
        <v>516</v>
      </c>
      <c r="F116" s="131" t="s">
        <v>517</v>
      </c>
      <c r="G116" s="132" t="s">
        <v>285</v>
      </c>
      <c r="H116" s="133">
        <v>126</v>
      </c>
      <c r="I116" s="134"/>
      <c r="J116" s="135">
        <f>ROUND(I116*H116,2)</f>
        <v>0</v>
      </c>
      <c r="K116" s="131" t="s">
        <v>130</v>
      </c>
      <c r="L116" s="33"/>
      <c r="M116" s="136" t="s">
        <v>3</v>
      </c>
      <c r="N116" s="137" t="s">
        <v>44</v>
      </c>
      <c r="P116" s="138">
        <f>O116*H116</f>
        <v>0</v>
      </c>
      <c r="Q116" s="138">
        <v>0</v>
      </c>
      <c r="R116" s="138">
        <f>Q116*H116</f>
        <v>0</v>
      </c>
      <c r="S116" s="138">
        <v>0</v>
      </c>
      <c r="T116" s="139">
        <f>S116*H116</f>
        <v>0</v>
      </c>
      <c r="AR116" s="140" t="s">
        <v>155</v>
      </c>
      <c r="AT116" s="140" t="s">
        <v>126</v>
      </c>
      <c r="AU116" s="140" t="s">
        <v>83</v>
      </c>
      <c r="AY116" s="18" t="s">
        <v>123</v>
      </c>
      <c r="BE116" s="141">
        <f>IF(N116="základní",J116,0)</f>
        <v>0</v>
      </c>
      <c r="BF116" s="141">
        <f>IF(N116="snížená",J116,0)</f>
        <v>0</v>
      </c>
      <c r="BG116" s="141">
        <f>IF(N116="zákl. přenesená",J116,0)</f>
        <v>0</v>
      </c>
      <c r="BH116" s="141">
        <f>IF(N116="sníž. přenesená",J116,0)</f>
        <v>0</v>
      </c>
      <c r="BI116" s="141">
        <f>IF(N116="nulová",J116,0)</f>
        <v>0</v>
      </c>
      <c r="BJ116" s="18" t="s">
        <v>81</v>
      </c>
      <c r="BK116" s="141">
        <f>ROUND(I116*H116,2)</f>
        <v>0</v>
      </c>
      <c r="BL116" s="18" t="s">
        <v>155</v>
      </c>
      <c r="BM116" s="140" t="s">
        <v>839</v>
      </c>
    </row>
    <row r="117" spans="2:65" s="1" customFormat="1">
      <c r="B117" s="33"/>
      <c r="D117" s="142" t="s">
        <v>133</v>
      </c>
      <c r="F117" s="143" t="s">
        <v>519</v>
      </c>
      <c r="I117" s="144"/>
      <c r="L117" s="33"/>
      <c r="M117" s="145"/>
      <c r="T117" s="54"/>
      <c r="AT117" s="18" t="s">
        <v>133</v>
      </c>
      <c r="AU117" s="18" t="s">
        <v>83</v>
      </c>
    </row>
    <row r="118" spans="2:65" s="1" customFormat="1" ht="24.2" customHeight="1">
      <c r="B118" s="128"/>
      <c r="C118" s="129" t="s">
        <v>9</v>
      </c>
      <c r="D118" s="129" t="s">
        <v>126</v>
      </c>
      <c r="E118" s="130" t="s">
        <v>521</v>
      </c>
      <c r="F118" s="131" t="s">
        <v>840</v>
      </c>
      <c r="G118" s="132" t="s">
        <v>285</v>
      </c>
      <c r="H118" s="133">
        <v>126</v>
      </c>
      <c r="I118" s="134"/>
      <c r="J118" s="135">
        <f>ROUND(I118*H118,2)</f>
        <v>0</v>
      </c>
      <c r="K118" s="131" t="s">
        <v>130</v>
      </c>
      <c r="L118" s="33"/>
      <c r="M118" s="136" t="s">
        <v>3</v>
      </c>
      <c r="N118" s="137" t="s">
        <v>44</v>
      </c>
      <c r="P118" s="138">
        <f>O118*H118</f>
        <v>0</v>
      </c>
      <c r="Q118" s="138">
        <v>0</v>
      </c>
      <c r="R118" s="138">
        <f>Q118*H118</f>
        <v>0</v>
      </c>
      <c r="S118" s="138">
        <v>0</v>
      </c>
      <c r="T118" s="139">
        <f>S118*H118</f>
        <v>0</v>
      </c>
      <c r="AR118" s="140" t="s">
        <v>155</v>
      </c>
      <c r="AT118" s="140" t="s">
        <v>126</v>
      </c>
      <c r="AU118" s="140" t="s">
        <v>83</v>
      </c>
      <c r="AY118" s="18" t="s">
        <v>123</v>
      </c>
      <c r="BE118" s="141">
        <f>IF(N118="základní",J118,0)</f>
        <v>0</v>
      </c>
      <c r="BF118" s="141">
        <f>IF(N118="snížená",J118,0)</f>
        <v>0</v>
      </c>
      <c r="BG118" s="141">
        <f>IF(N118="zákl. přenesená",J118,0)</f>
        <v>0</v>
      </c>
      <c r="BH118" s="141">
        <f>IF(N118="sníž. přenesená",J118,0)</f>
        <v>0</v>
      </c>
      <c r="BI118" s="141">
        <f>IF(N118="nulová",J118,0)</f>
        <v>0</v>
      </c>
      <c r="BJ118" s="18" t="s">
        <v>81</v>
      </c>
      <c r="BK118" s="141">
        <f>ROUND(I118*H118,2)</f>
        <v>0</v>
      </c>
      <c r="BL118" s="18" t="s">
        <v>155</v>
      </c>
      <c r="BM118" s="140" t="s">
        <v>841</v>
      </c>
    </row>
    <row r="119" spans="2:65" s="1" customFormat="1">
      <c r="B119" s="33"/>
      <c r="D119" s="142" t="s">
        <v>133</v>
      </c>
      <c r="F119" s="143" t="s">
        <v>842</v>
      </c>
      <c r="I119" s="144"/>
      <c r="L119" s="33"/>
      <c r="M119" s="145"/>
      <c r="T119" s="54"/>
      <c r="AT119" s="18" t="s">
        <v>133</v>
      </c>
      <c r="AU119" s="18" t="s">
        <v>83</v>
      </c>
    </row>
    <row r="120" spans="2:65" s="11" customFormat="1" ht="22.9" customHeight="1">
      <c r="B120" s="116"/>
      <c r="D120" s="117" t="s">
        <v>72</v>
      </c>
      <c r="E120" s="126" t="s">
        <v>751</v>
      </c>
      <c r="F120" s="126" t="s">
        <v>752</v>
      </c>
      <c r="I120" s="119"/>
      <c r="J120" s="127">
        <f>BK120</f>
        <v>0</v>
      </c>
      <c r="L120" s="116"/>
      <c r="M120" s="121"/>
      <c r="P120" s="122">
        <f>SUM(P121:P122)</f>
        <v>0</v>
      </c>
      <c r="R120" s="122">
        <f>SUM(R121:R122)</f>
        <v>0</v>
      </c>
      <c r="T120" s="123">
        <f>SUM(T121:T122)</f>
        <v>0</v>
      </c>
      <c r="AR120" s="117" t="s">
        <v>81</v>
      </c>
      <c r="AT120" s="124" t="s">
        <v>72</v>
      </c>
      <c r="AU120" s="124" t="s">
        <v>81</v>
      </c>
      <c r="AY120" s="117" t="s">
        <v>123</v>
      </c>
      <c r="BK120" s="125">
        <f>SUM(BK121:BK122)</f>
        <v>0</v>
      </c>
    </row>
    <row r="121" spans="2:65" s="1" customFormat="1" ht="24.2" customHeight="1">
      <c r="B121" s="128"/>
      <c r="C121" s="129" t="s">
        <v>214</v>
      </c>
      <c r="D121" s="129" t="s">
        <v>126</v>
      </c>
      <c r="E121" s="130" t="s">
        <v>754</v>
      </c>
      <c r="F121" s="131" t="s">
        <v>755</v>
      </c>
      <c r="G121" s="132" t="s">
        <v>373</v>
      </c>
      <c r="H121" s="133">
        <v>11.379</v>
      </c>
      <c r="I121" s="134"/>
      <c r="J121" s="135">
        <f>ROUND(I121*H121,2)</f>
        <v>0</v>
      </c>
      <c r="K121" s="131" t="s">
        <v>130</v>
      </c>
      <c r="L121" s="33"/>
      <c r="M121" s="136" t="s">
        <v>3</v>
      </c>
      <c r="N121" s="137" t="s">
        <v>44</v>
      </c>
      <c r="P121" s="138">
        <f>O121*H121</f>
        <v>0</v>
      </c>
      <c r="Q121" s="138">
        <v>0</v>
      </c>
      <c r="R121" s="138">
        <f>Q121*H121</f>
        <v>0</v>
      </c>
      <c r="S121" s="138">
        <v>0</v>
      </c>
      <c r="T121" s="139">
        <f>S121*H121</f>
        <v>0</v>
      </c>
      <c r="AR121" s="140" t="s">
        <v>155</v>
      </c>
      <c r="AT121" s="140" t="s">
        <v>126</v>
      </c>
      <c r="AU121" s="140" t="s">
        <v>83</v>
      </c>
      <c r="AY121" s="18" t="s">
        <v>123</v>
      </c>
      <c r="BE121" s="141">
        <f>IF(N121="základní",J121,0)</f>
        <v>0</v>
      </c>
      <c r="BF121" s="141">
        <f>IF(N121="snížená",J121,0)</f>
        <v>0</v>
      </c>
      <c r="BG121" s="141">
        <f>IF(N121="zákl. přenesená",J121,0)</f>
        <v>0</v>
      </c>
      <c r="BH121" s="141">
        <f>IF(N121="sníž. přenesená",J121,0)</f>
        <v>0</v>
      </c>
      <c r="BI121" s="141">
        <f>IF(N121="nulová",J121,0)</f>
        <v>0</v>
      </c>
      <c r="BJ121" s="18" t="s">
        <v>81</v>
      </c>
      <c r="BK121" s="141">
        <f>ROUND(I121*H121,2)</f>
        <v>0</v>
      </c>
      <c r="BL121" s="18" t="s">
        <v>155</v>
      </c>
      <c r="BM121" s="140" t="s">
        <v>843</v>
      </c>
    </row>
    <row r="122" spans="2:65" s="1" customFormat="1">
      <c r="B122" s="33"/>
      <c r="D122" s="142" t="s">
        <v>133</v>
      </c>
      <c r="F122" s="143" t="s">
        <v>757</v>
      </c>
      <c r="I122" s="144"/>
      <c r="L122" s="33"/>
      <c r="M122" s="185"/>
      <c r="N122" s="182"/>
      <c r="O122" s="182"/>
      <c r="P122" s="182"/>
      <c r="Q122" s="182"/>
      <c r="R122" s="182"/>
      <c r="S122" s="182"/>
      <c r="T122" s="186"/>
      <c r="AT122" s="18" t="s">
        <v>133</v>
      </c>
      <c r="AU122" s="18" t="s">
        <v>83</v>
      </c>
    </row>
    <row r="123" spans="2:65" s="1" customFormat="1" ht="6.95" customHeight="1">
      <c r="B123" s="42"/>
      <c r="C123" s="43"/>
      <c r="D123" s="43"/>
      <c r="E123" s="43"/>
      <c r="F123" s="43"/>
      <c r="G123" s="43"/>
      <c r="H123" s="43"/>
      <c r="I123" s="43"/>
      <c r="J123" s="43"/>
      <c r="K123" s="43"/>
      <c r="L123" s="33"/>
    </row>
  </sheetData>
  <autoFilter ref="C82:K122" xr:uid="{00000000-0009-0000-0000-000003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87" r:id="rId1" xr:uid="{00000000-0004-0000-0300-000000000000}"/>
    <hyperlink ref="F91" r:id="rId2" xr:uid="{00000000-0004-0000-0300-000001000000}"/>
    <hyperlink ref="F96" r:id="rId3" xr:uid="{00000000-0004-0000-0300-000002000000}"/>
    <hyperlink ref="F99" r:id="rId4" xr:uid="{00000000-0004-0000-0300-000003000000}"/>
    <hyperlink ref="F102" r:id="rId5" xr:uid="{00000000-0004-0000-0300-000004000000}"/>
    <hyperlink ref="F105" r:id="rId6" xr:uid="{00000000-0004-0000-0300-000005000000}"/>
    <hyperlink ref="F108" r:id="rId7" xr:uid="{00000000-0004-0000-0300-000006000000}"/>
    <hyperlink ref="F111" r:id="rId8" xr:uid="{00000000-0004-0000-0300-000007000000}"/>
    <hyperlink ref="F114" r:id="rId9" xr:uid="{00000000-0004-0000-0300-000008000000}"/>
    <hyperlink ref="F117" r:id="rId10" xr:uid="{00000000-0004-0000-0300-000009000000}"/>
    <hyperlink ref="F119" r:id="rId11" xr:uid="{00000000-0004-0000-0300-00000A000000}"/>
    <hyperlink ref="F122" r:id="rId12" xr:uid="{00000000-0004-0000-0300-00000B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9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93" t="s">
        <v>6</v>
      </c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91</v>
      </c>
      <c r="AZ2" s="187" t="s">
        <v>844</v>
      </c>
      <c r="BA2" s="187" t="s">
        <v>845</v>
      </c>
      <c r="BB2" s="187" t="s">
        <v>3</v>
      </c>
      <c r="BC2" s="187" t="s">
        <v>846</v>
      </c>
      <c r="BD2" s="187" t="s">
        <v>83</v>
      </c>
    </row>
    <row r="3" spans="2:5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pans="2:56" ht="24.95" customHeight="1">
      <c r="B4" s="21"/>
      <c r="D4" s="22" t="s">
        <v>96</v>
      </c>
      <c r="L4" s="21"/>
      <c r="M4" s="86" t="s">
        <v>11</v>
      </c>
      <c r="AT4" s="18" t="s">
        <v>4</v>
      </c>
    </row>
    <row r="5" spans="2:56" ht="6.95" customHeight="1">
      <c r="B5" s="21"/>
      <c r="L5" s="21"/>
    </row>
    <row r="6" spans="2:56" ht="12" customHeight="1">
      <c r="B6" s="21"/>
      <c r="D6" s="28" t="s">
        <v>17</v>
      </c>
      <c r="L6" s="21"/>
    </row>
    <row r="7" spans="2:56" ht="16.5" customHeight="1">
      <c r="B7" s="21"/>
      <c r="E7" s="294" t="str">
        <f>'Rekapitulace stavby'!K6</f>
        <v>Polní cesta C31</v>
      </c>
      <c r="F7" s="295"/>
      <c r="G7" s="295"/>
      <c r="H7" s="295"/>
      <c r="L7" s="21"/>
    </row>
    <row r="8" spans="2:56" s="1" customFormat="1" ht="12" customHeight="1">
      <c r="B8" s="33"/>
      <c r="D8" s="28" t="s">
        <v>97</v>
      </c>
      <c r="L8" s="33"/>
    </row>
    <row r="9" spans="2:56" s="1" customFormat="1" ht="16.5" customHeight="1">
      <c r="B9" s="33"/>
      <c r="E9" s="257" t="s">
        <v>847</v>
      </c>
      <c r="F9" s="296"/>
      <c r="G9" s="296"/>
      <c r="H9" s="296"/>
      <c r="L9" s="33"/>
    </row>
    <row r="10" spans="2:56" s="1" customFormat="1">
      <c r="B10" s="33"/>
      <c r="L10" s="33"/>
    </row>
    <row r="11" spans="2:56" s="1" customFormat="1" ht="12" customHeight="1">
      <c r="B11" s="33"/>
      <c r="D11" s="28" t="s">
        <v>19</v>
      </c>
      <c r="F11" s="26" t="s">
        <v>92</v>
      </c>
      <c r="I11" s="28" t="s">
        <v>20</v>
      </c>
      <c r="J11" s="26" t="s">
        <v>3</v>
      </c>
      <c r="L11" s="33"/>
    </row>
    <row r="12" spans="2:5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23. 5. 2025</v>
      </c>
      <c r="L12" s="33"/>
    </row>
    <row r="13" spans="2:56" s="1" customFormat="1" ht="10.9" customHeight="1">
      <c r="B13" s="33"/>
      <c r="L13" s="33"/>
    </row>
    <row r="14" spans="2:56" s="1" customFormat="1" ht="12" customHeight="1">
      <c r="B14" s="33"/>
      <c r="D14" s="28" t="s">
        <v>25</v>
      </c>
      <c r="I14" s="28" t="s">
        <v>26</v>
      </c>
      <c r="J14" s="26" t="s">
        <v>3</v>
      </c>
      <c r="L14" s="33"/>
    </row>
    <row r="15" spans="2:56" s="1" customFormat="1" ht="18" customHeight="1">
      <c r="B15" s="33"/>
      <c r="E15" s="26" t="s">
        <v>27</v>
      </c>
      <c r="I15" s="28" t="s">
        <v>28</v>
      </c>
      <c r="J15" s="26" t="s">
        <v>3</v>
      </c>
      <c r="L15" s="33"/>
    </row>
    <row r="16" spans="2:56" s="1" customFormat="1" ht="6.95" customHeight="1">
      <c r="B16" s="33"/>
      <c r="L16" s="33"/>
    </row>
    <row r="17" spans="2:12" s="1" customFormat="1" ht="12" customHeight="1">
      <c r="B17" s="33"/>
      <c r="D17" s="28" t="s">
        <v>29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297" t="str">
        <f>'Rekapitulace stavby'!E14</f>
        <v>Vyplň údaj</v>
      </c>
      <c r="F18" s="278"/>
      <c r="G18" s="278"/>
      <c r="H18" s="278"/>
      <c r="I18" s="28" t="s">
        <v>28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31</v>
      </c>
      <c r="I20" s="28" t="s">
        <v>26</v>
      </c>
      <c r="J20" s="26" t="s">
        <v>848</v>
      </c>
      <c r="L20" s="33"/>
    </row>
    <row r="21" spans="2:12" s="1" customFormat="1" ht="18" customHeight="1">
      <c r="B21" s="33"/>
      <c r="E21" s="26" t="s">
        <v>849</v>
      </c>
      <c r="I21" s="28" t="s">
        <v>28</v>
      </c>
      <c r="J21" s="26" t="s">
        <v>850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36</v>
      </c>
      <c r="I23" s="28" t="s">
        <v>26</v>
      </c>
      <c r="J23" s="26" t="s">
        <v>848</v>
      </c>
      <c r="L23" s="33"/>
    </row>
    <row r="24" spans="2:12" s="1" customFormat="1" ht="18" customHeight="1">
      <c r="B24" s="33"/>
      <c r="E24" s="26" t="s">
        <v>849</v>
      </c>
      <c r="I24" s="28" t="s">
        <v>28</v>
      </c>
      <c r="J24" s="26" t="s">
        <v>850</v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37</v>
      </c>
      <c r="L26" s="33"/>
    </row>
    <row r="27" spans="2:12" s="7" customFormat="1" ht="16.5" customHeight="1">
      <c r="B27" s="87"/>
      <c r="E27" s="282" t="s">
        <v>3</v>
      </c>
      <c r="F27" s="282"/>
      <c r="G27" s="282"/>
      <c r="H27" s="282"/>
      <c r="L27" s="87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39</v>
      </c>
      <c r="J30" s="64">
        <f>ROUND(J84,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41</v>
      </c>
      <c r="I32" s="36" t="s">
        <v>40</v>
      </c>
      <c r="J32" s="36" t="s">
        <v>42</v>
      </c>
      <c r="L32" s="33"/>
    </row>
    <row r="33" spans="2:12" s="1" customFormat="1" ht="14.45" customHeight="1">
      <c r="B33" s="33"/>
      <c r="D33" s="53" t="s">
        <v>43</v>
      </c>
      <c r="E33" s="28" t="s">
        <v>44</v>
      </c>
      <c r="F33" s="89">
        <f>ROUND((SUM(BE84:BE189)),  2)</f>
        <v>0</v>
      </c>
      <c r="I33" s="90">
        <v>0.21</v>
      </c>
      <c r="J33" s="89">
        <f>ROUND(((SUM(BE84:BE189))*I33),  2)</f>
        <v>0</v>
      </c>
      <c r="L33" s="33"/>
    </row>
    <row r="34" spans="2:12" s="1" customFormat="1" ht="14.45" customHeight="1">
      <c r="B34" s="33"/>
      <c r="E34" s="28" t="s">
        <v>45</v>
      </c>
      <c r="F34" s="89">
        <f>ROUND((SUM(BF84:BF189)),  2)</f>
        <v>0</v>
      </c>
      <c r="I34" s="90">
        <v>0.12</v>
      </c>
      <c r="J34" s="89">
        <f>ROUND(((SUM(BF84:BF189))*I34),  2)</f>
        <v>0</v>
      </c>
      <c r="L34" s="33"/>
    </row>
    <row r="35" spans="2:12" s="1" customFormat="1" ht="14.45" hidden="1" customHeight="1">
      <c r="B35" s="33"/>
      <c r="E35" s="28" t="s">
        <v>46</v>
      </c>
      <c r="F35" s="89">
        <f>ROUND((SUM(BG84:BG189)),  2)</f>
        <v>0</v>
      </c>
      <c r="I35" s="90">
        <v>0.21</v>
      </c>
      <c r="J35" s="89">
        <f>0</f>
        <v>0</v>
      </c>
      <c r="L35" s="33"/>
    </row>
    <row r="36" spans="2:12" s="1" customFormat="1" ht="14.45" hidden="1" customHeight="1">
      <c r="B36" s="33"/>
      <c r="E36" s="28" t="s">
        <v>47</v>
      </c>
      <c r="F36" s="89">
        <f>ROUND((SUM(BH84:BH189)),  2)</f>
        <v>0</v>
      </c>
      <c r="I36" s="90">
        <v>0.12</v>
      </c>
      <c r="J36" s="89">
        <f>0</f>
        <v>0</v>
      </c>
      <c r="L36" s="33"/>
    </row>
    <row r="37" spans="2:12" s="1" customFormat="1" ht="14.45" hidden="1" customHeight="1">
      <c r="B37" s="33"/>
      <c r="E37" s="28" t="s">
        <v>48</v>
      </c>
      <c r="F37" s="89">
        <f>ROUND((SUM(BI84:BI189)),  2)</f>
        <v>0</v>
      </c>
      <c r="I37" s="90">
        <v>0</v>
      </c>
      <c r="J37" s="89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1"/>
      <c r="D39" s="92" t="s">
        <v>49</v>
      </c>
      <c r="E39" s="55"/>
      <c r="F39" s="55"/>
      <c r="G39" s="93" t="s">
        <v>50</v>
      </c>
      <c r="H39" s="94" t="s">
        <v>51</v>
      </c>
      <c r="I39" s="55"/>
      <c r="J39" s="95">
        <f>SUM(J30:J37)</f>
        <v>0</v>
      </c>
      <c r="K39" s="96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99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17</v>
      </c>
      <c r="L47" s="33"/>
    </row>
    <row r="48" spans="2:12" s="1" customFormat="1" ht="16.5" customHeight="1">
      <c r="B48" s="33"/>
      <c r="E48" s="294" t="str">
        <f>E7</f>
        <v>Polní cesta C31</v>
      </c>
      <c r="F48" s="295"/>
      <c r="G48" s="295"/>
      <c r="H48" s="295"/>
      <c r="L48" s="33"/>
    </row>
    <row r="49" spans="2:47" s="1" customFormat="1" ht="12" customHeight="1">
      <c r="B49" s="33"/>
      <c r="C49" s="28" t="s">
        <v>97</v>
      </c>
      <c r="L49" s="33"/>
    </row>
    <row r="50" spans="2:47" s="1" customFormat="1" ht="16.5" customHeight="1">
      <c r="B50" s="33"/>
      <c r="E50" s="257" t="str">
        <f>E9</f>
        <v>SO 202.1 - Mostek M5 - část demolice</v>
      </c>
      <c r="F50" s="296"/>
      <c r="G50" s="296"/>
      <c r="H50" s="296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>Těšany</v>
      </c>
      <c r="I52" s="28" t="s">
        <v>23</v>
      </c>
      <c r="J52" s="50" t="str">
        <f>IF(J12="","",J12)</f>
        <v>23. 5. 2025</v>
      </c>
      <c r="L52" s="33"/>
    </row>
    <row r="53" spans="2:47" s="1" customFormat="1" ht="6.95" customHeight="1">
      <c r="B53" s="33"/>
      <c r="L53" s="33"/>
    </row>
    <row r="54" spans="2:47" s="1" customFormat="1" ht="15.2" customHeight="1">
      <c r="B54" s="33"/>
      <c r="C54" s="28" t="s">
        <v>25</v>
      </c>
      <c r="F54" s="26" t="str">
        <f>E15</f>
        <v>Obec Těšany</v>
      </c>
      <c r="I54" s="28" t="s">
        <v>31</v>
      </c>
      <c r="J54" s="31" t="str">
        <f>E21</f>
        <v>MIDAKON s.r.o.</v>
      </c>
      <c r="L54" s="33"/>
    </row>
    <row r="55" spans="2:47" s="1" customFormat="1" ht="15.2" customHeight="1">
      <c r="B55" s="33"/>
      <c r="C55" s="28" t="s">
        <v>29</v>
      </c>
      <c r="F55" s="26" t="str">
        <f>IF(E18="","",E18)</f>
        <v>Vyplň údaj</v>
      </c>
      <c r="I55" s="28" t="s">
        <v>36</v>
      </c>
      <c r="J55" s="31" t="str">
        <f>E24</f>
        <v>MIDAKON s.r.o.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100</v>
      </c>
      <c r="D57" s="91"/>
      <c r="E57" s="91"/>
      <c r="F57" s="91"/>
      <c r="G57" s="91"/>
      <c r="H57" s="91"/>
      <c r="I57" s="91"/>
      <c r="J57" s="98" t="s">
        <v>101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99" t="s">
        <v>71</v>
      </c>
      <c r="J59" s="64">
        <f>J84</f>
        <v>0</v>
      </c>
      <c r="L59" s="33"/>
      <c r="AU59" s="18" t="s">
        <v>102</v>
      </c>
    </row>
    <row r="60" spans="2:47" s="8" customFormat="1" ht="24.95" customHeight="1">
      <c r="B60" s="100"/>
      <c r="D60" s="101" t="s">
        <v>269</v>
      </c>
      <c r="E60" s="102"/>
      <c r="F60" s="102"/>
      <c r="G60" s="102"/>
      <c r="H60" s="102"/>
      <c r="I60" s="102"/>
      <c r="J60" s="103">
        <f>J85</f>
        <v>0</v>
      </c>
      <c r="L60" s="100"/>
    </row>
    <row r="61" spans="2:47" s="9" customFormat="1" ht="19.899999999999999" customHeight="1">
      <c r="B61" s="104"/>
      <c r="D61" s="105" t="s">
        <v>277</v>
      </c>
      <c r="E61" s="106"/>
      <c r="F61" s="106"/>
      <c r="G61" s="106"/>
      <c r="H61" s="106"/>
      <c r="I61" s="106"/>
      <c r="J61" s="107">
        <f>J86</f>
        <v>0</v>
      </c>
      <c r="L61" s="104"/>
    </row>
    <row r="62" spans="2:47" s="8" customFormat="1" ht="24.95" customHeight="1">
      <c r="B62" s="100"/>
      <c r="D62" s="101" t="s">
        <v>851</v>
      </c>
      <c r="E62" s="102"/>
      <c r="F62" s="102"/>
      <c r="G62" s="102"/>
      <c r="H62" s="102"/>
      <c r="I62" s="102"/>
      <c r="J62" s="103">
        <f>J87</f>
        <v>0</v>
      </c>
      <c r="L62" s="100"/>
    </row>
    <row r="63" spans="2:47" s="8" customFormat="1" ht="24.95" customHeight="1">
      <c r="B63" s="100"/>
      <c r="D63" s="101" t="s">
        <v>852</v>
      </c>
      <c r="E63" s="102"/>
      <c r="F63" s="102"/>
      <c r="G63" s="102"/>
      <c r="H63" s="102"/>
      <c r="I63" s="102"/>
      <c r="J63" s="103">
        <f>J141</f>
        <v>0</v>
      </c>
      <c r="L63" s="100"/>
    </row>
    <row r="64" spans="2:47" s="8" customFormat="1" ht="24.95" customHeight="1">
      <c r="B64" s="100"/>
      <c r="D64" s="101" t="s">
        <v>853</v>
      </c>
      <c r="E64" s="102"/>
      <c r="F64" s="102"/>
      <c r="G64" s="102"/>
      <c r="H64" s="102"/>
      <c r="I64" s="102"/>
      <c r="J64" s="103">
        <f>J156</f>
        <v>0</v>
      </c>
      <c r="L64" s="100"/>
    </row>
    <row r="65" spans="2:12" s="1" customFormat="1" ht="21.75" customHeight="1">
      <c r="B65" s="33"/>
      <c r="L65" s="33"/>
    </row>
    <row r="66" spans="2:12" s="1" customFormat="1" ht="6.95" customHeight="1"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33"/>
    </row>
    <row r="70" spans="2:12" s="1" customFormat="1" ht="6.95" customHeight="1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33"/>
    </row>
    <row r="71" spans="2:12" s="1" customFormat="1" ht="24.95" customHeight="1">
      <c r="B71" s="33"/>
      <c r="C71" s="22" t="s">
        <v>108</v>
      </c>
      <c r="L71" s="33"/>
    </row>
    <row r="72" spans="2:12" s="1" customFormat="1" ht="6.95" customHeight="1">
      <c r="B72" s="33"/>
      <c r="L72" s="33"/>
    </row>
    <row r="73" spans="2:12" s="1" customFormat="1" ht="12" customHeight="1">
      <c r="B73" s="33"/>
      <c r="C73" s="28" t="s">
        <v>17</v>
      </c>
      <c r="L73" s="33"/>
    </row>
    <row r="74" spans="2:12" s="1" customFormat="1" ht="16.5" customHeight="1">
      <c r="B74" s="33"/>
      <c r="E74" s="294" t="str">
        <f>E7</f>
        <v>Polní cesta C31</v>
      </c>
      <c r="F74" s="295"/>
      <c r="G74" s="295"/>
      <c r="H74" s="295"/>
      <c r="L74" s="33"/>
    </row>
    <row r="75" spans="2:12" s="1" customFormat="1" ht="12" customHeight="1">
      <c r="B75" s="33"/>
      <c r="C75" s="28" t="s">
        <v>97</v>
      </c>
      <c r="L75" s="33"/>
    </row>
    <row r="76" spans="2:12" s="1" customFormat="1" ht="16.5" customHeight="1">
      <c r="B76" s="33"/>
      <c r="E76" s="257" t="str">
        <f>E9</f>
        <v>SO 202.1 - Mostek M5 - část demolice</v>
      </c>
      <c r="F76" s="296"/>
      <c r="G76" s="296"/>
      <c r="H76" s="296"/>
      <c r="L76" s="33"/>
    </row>
    <row r="77" spans="2:12" s="1" customFormat="1" ht="6.95" customHeight="1">
      <c r="B77" s="33"/>
      <c r="L77" s="33"/>
    </row>
    <row r="78" spans="2:12" s="1" customFormat="1" ht="12" customHeight="1">
      <c r="B78" s="33"/>
      <c r="C78" s="28" t="s">
        <v>21</v>
      </c>
      <c r="F78" s="26" t="str">
        <f>F12</f>
        <v>Těšany</v>
      </c>
      <c r="I78" s="28" t="s">
        <v>23</v>
      </c>
      <c r="J78" s="50" t="str">
        <f>IF(J12="","",J12)</f>
        <v>23. 5. 2025</v>
      </c>
      <c r="L78" s="33"/>
    </row>
    <row r="79" spans="2:12" s="1" customFormat="1" ht="6.95" customHeight="1">
      <c r="B79" s="33"/>
      <c r="L79" s="33"/>
    </row>
    <row r="80" spans="2:12" s="1" customFormat="1" ht="15.2" customHeight="1">
      <c r="B80" s="33"/>
      <c r="C80" s="28" t="s">
        <v>25</v>
      </c>
      <c r="F80" s="26" t="str">
        <f>E15</f>
        <v>Obec Těšany</v>
      </c>
      <c r="I80" s="28" t="s">
        <v>31</v>
      </c>
      <c r="J80" s="31" t="str">
        <f>E21</f>
        <v>MIDAKON s.r.o.</v>
      </c>
      <c r="L80" s="33"/>
    </row>
    <row r="81" spans="2:65" s="1" customFormat="1" ht="15.2" customHeight="1">
      <c r="B81" s="33"/>
      <c r="C81" s="28" t="s">
        <v>29</v>
      </c>
      <c r="F81" s="26" t="str">
        <f>IF(E18="","",E18)</f>
        <v>Vyplň údaj</v>
      </c>
      <c r="I81" s="28" t="s">
        <v>36</v>
      </c>
      <c r="J81" s="31" t="str">
        <f>E24</f>
        <v>MIDAKON s.r.o.</v>
      </c>
      <c r="L81" s="33"/>
    </row>
    <row r="82" spans="2:65" s="1" customFormat="1" ht="10.35" customHeight="1">
      <c r="B82" s="33"/>
      <c r="L82" s="33"/>
    </row>
    <row r="83" spans="2:65" s="10" customFormat="1" ht="29.25" customHeight="1">
      <c r="B83" s="108"/>
      <c r="C83" s="109" t="s">
        <v>109</v>
      </c>
      <c r="D83" s="110" t="s">
        <v>58</v>
      </c>
      <c r="E83" s="110" t="s">
        <v>54</v>
      </c>
      <c r="F83" s="110" t="s">
        <v>55</v>
      </c>
      <c r="G83" s="110" t="s">
        <v>110</v>
      </c>
      <c r="H83" s="110" t="s">
        <v>111</v>
      </c>
      <c r="I83" s="110" t="s">
        <v>112</v>
      </c>
      <c r="J83" s="110" t="s">
        <v>101</v>
      </c>
      <c r="K83" s="111" t="s">
        <v>113</v>
      </c>
      <c r="L83" s="108"/>
      <c r="M83" s="57" t="s">
        <v>3</v>
      </c>
      <c r="N83" s="58" t="s">
        <v>43</v>
      </c>
      <c r="O83" s="58" t="s">
        <v>114</v>
      </c>
      <c r="P83" s="58" t="s">
        <v>115</v>
      </c>
      <c r="Q83" s="58" t="s">
        <v>116</v>
      </c>
      <c r="R83" s="58" t="s">
        <v>117</v>
      </c>
      <c r="S83" s="58" t="s">
        <v>118</v>
      </c>
      <c r="T83" s="59" t="s">
        <v>119</v>
      </c>
    </row>
    <row r="84" spans="2:65" s="1" customFormat="1" ht="22.9" customHeight="1">
      <c r="B84" s="33"/>
      <c r="C84" s="62" t="s">
        <v>120</v>
      </c>
      <c r="J84" s="112">
        <f>BK84</f>
        <v>0</v>
      </c>
      <c r="L84" s="33"/>
      <c r="M84" s="60"/>
      <c r="N84" s="51"/>
      <c r="O84" s="51"/>
      <c r="P84" s="113">
        <f>P85+P87+P141+P156</f>
        <v>0</v>
      </c>
      <c r="Q84" s="51"/>
      <c r="R84" s="113">
        <f>R85+R87+R141+R156</f>
        <v>4.3928569800000004</v>
      </c>
      <c r="S84" s="51"/>
      <c r="T84" s="114">
        <f>T85+T87+T141+T156</f>
        <v>117.1574</v>
      </c>
      <c r="AT84" s="18" t="s">
        <v>72</v>
      </c>
      <c r="AU84" s="18" t="s">
        <v>102</v>
      </c>
      <c r="BK84" s="115">
        <f>BK85+BK87+BK141+BK156</f>
        <v>0</v>
      </c>
    </row>
    <row r="85" spans="2:65" s="11" customFormat="1" ht="25.9" customHeight="1">
      <c r="B85" s="116"/>
      <c r="D85" s="117" t="s">
        <v>72</v>
      </c>
      <c r="E85" s="118" t="s">
        <v>280</v>
      </c>
      <c r="F85" s="118" t="s">
        <v>281</v>
      </c>
      <c r="I85" s="119"/>
      <c r="J85" s="120">
        <f>BK85</f>
        <v>0</v>
      </c>
      <c r="L85" s="116"/>
      <c r="M85" s="121"/>
      <c r="P85" s="122">
        <f>P86</f>
        <v>0</v>
      </c>
      <c r="R85" s="122">
        <f>R86</f>
        <v>0</v>
      </c>
      <c r="T85" s="123">
        <f>T86</f>
        <v>0</v>
      </c>
      <c r="AR85" s="117" t="s">
        <v>81</v>
      </c>
      <c r="AT85" s="124" t="s">
        <v>72</v>
      </c>
      <c r="AU85" s="124" t="s">
        <v>73</v>
      </c>
      <c r="AY85" s="117" t="s">
        <v>123</v>
      </c>
      <c r="BK85" s="125">
        <f>BK86</f>
        <v>0</v>
      </c>
    </row>
    <row r="86" spans="2:65" s="11" customFormat="1" ht="22.9" customHeight="1">
      <c r="B86" s="116"/>
      <c r="D86" s="117" t="s">
        <v>72</v>
      </c>
      <c r="E86" s="126" t="s">
        <v>751</v>
      </c>
      <c r="F86" s="126" t="s">
        <v>752</v>
      </c>
      <c r="I86" s="119"/>
      <c r="J86" s="127">
        <f>BK86</f>
        <v>0</v>
      </c>
      <c r="L86" s="116"/>
      <c r="M86" s="121"/>
      <c r="P86" s="122">
        <v>0</v>
      </c>
      <c r="R86" s="122">
        <v>0</v>
      </c>
      <c r="T86" s="123">
        <v>0</v>
      </c>
      <c r="AR86" s="117" t="s">
        <v>81</v>
      </c>
      <c r="AT86" s="124" t="s">
        <v>72</v>
      </c>
      <c r="AU86" s="124" t="s">
        <v>81</v>
      </c>
      <c r="AY86" s="117" t="s">
        <v>123</v>
      </c>
      <c r="BK86" s="125">
        <v>0</v>
      </c>
    </row>
    <row r="87" spans="2:65" s="11" customFormat="1" ht="25.9" customHeight="1">
      <c r="B87" s="116"/>
      <c r="D87" s="117" t="s">
        <v>72</v>
      </c>
      <c r="E87" s="118" t="s">
        <v>81</v>
      </c>
      <c r="F87" s="118" t="s">
        <v>282</v>
      </c>
      <c r="I87" s="119"/>
      <c r="J87" s="120">
        <f>BK87</f>
        <v>0</v>
      </c>
      <c r="L87" s="116"/>
      <c r="M87" s="121"/>
      <c r="P87" s="122">
        <f>SUM(P88:P140)</f>
        <v>0</v>
      </c>
      <c r="R87" s="122">
        <f>SUM(R88:R140)</f>
        <v>0.32375999999999999</v>
      </c>
      <c r="T87" s="123">
        <f>SUM(T88:T140)</f>
        <v>36.863999999999997</v>
      </c>
      <c r="AR87" s="117" t="s">
        <v>81</v>
      </c>
      <c r="AT87" s="124" t="s">
        <v>72</v>
      </c>
      <c r="AU87" s="124" t="s">
        <v>73</v>
      </c>
      <c r="AY87" s="117" t="s">
        <v>123</v>
      </c>
      <c r="BK87" s="125">
        <f>SUM(BK88:BK140)</f>
        <v>0</v>
      </c>
    </row>
    <row r="88" spans="2:65" s="1" customFormat="1" ht="33" customHeight="1">
      <c r="B88" s="128"/>
      <c r="C88" s="129" t="s">
        <v>81</v>
      </c>
      <c r="D88" s="129" t="s">
        <v>126</v>
      </c>
      <c r="E88" s="130" t="s">
        <v>854</v>
      </c>
      <c r="F88" s="131" t="s">
        <v>855</v>
      </c>
      <c r="G88" s="132" t="s">
        <v>285</v>
      </c>
      <c r="H88" s="133">
        <v>76.8</v>
      </c>
      <c r="I88" s="134"/>
      <c r="J88" s="135">
        <f>ROUND(I88*H88,2)</f>
        <v>0</v>
      </c>
      <c r="K88" s="131" t="s">
        <v>130</v>
      </c>
      <c r="L88" s="33"/>
      <c r="M88" s="136" t="s">
        <v>3</v>
      </c>
      <c r="N88" s="137" t="s">
        <v>44</v>
      </c>
      <c r="P88" s="138">
        <f>O88*H88</f>
        <v>0</v>
      </c>
      <c r="Q88" s="138">
        <v>0</v>
      </c>
      <c r="R88" s="138">
        <f>Q88*H88</f>
        <v>0</v>
      </c>
      <c r="S88" s="138">
        <v>0.48</v>
      </c>
      <c r="T88" s="139">
        <f>S88*H88</f>
        <v>36.863999999999997</v>
      </c>
      <c r="AR88" s="140" t="s">
        <v>155</v>
      </c>
      <c r="AT88" s="140" t="s">
        <v>126</v>
      </c>
      <c r="AU88" s="140" t="s">
        <v>81</v>
      </c>
      <c r="AY88" s="18" t="s">
        <v>123</v>
      </c>
      <c r="BE88" s="141">
        <f>IF(N88="základní",J88,0)</f>
        <v>0</v>
      </c>
      <c r="BF88" s="141">
        <f>IF(N88="snížená",J88,0)</f>
        <v>0</v>
      </c>
      <c r="BG88" s="141">
        <f>IF(N88="zákl. přenesená",J88,0)</f>
        <v>0</v>
      </c>
      <c r="BH88" s="141">
        <f>IF(N88="sníž. přenesená",J88,0)</f>
        <v>0</v>
      </c>
      <c r="BI88" s="141">
        <f>IF(N88="nulová",J88,0)</f>
        <v>0</v>
      </c>
      <c r="BJ88" s="18" t="s">
        <v>81</v>
      </c>
      <c r="BK88" s="141">
        <f>ROUND(I88*H88,2)</f>
        <v>0</v>
      </c>
      <c r="BL88" s="18" t="s">
        <v>155</v>
      </c>
      <c r="BM88" s="140" t="s">
        <v>856</v>
      </c>
    </row>
    <row r="89" spans="2:65" s="1" customFormat="1">
      <c r="B89" s="33"/>
      <c r="D89" s="142" t="s">
        <v>133</v>
      </c>
      <c r="F89" s="143" t="s">
        <v>857</v>
      </c>
      <c r="I89" s="144"/>
      <c r="L89" s="33"/>
      <c r="M89" s="145"/>
      <c r="T89" s="54"/>
      <c r="AT89" s="18" t="s">
        <v>133</v>
      </c>
      <c r="AU89" s="18" t="s">
        <v>81</v>
      </c>
    </row>
    <row r="90" spans="2:65" s="1" customFormat="1">
      <c r="B90" s="33"/>
      <c r="D90" s="147" t="s">
        <v>858</v>
      </c>
      <c r="F90" s="188" t="s">
        <v>859</v>
      </c>
      <c r="I90" s="144"/>
      <c r="L90" s="33"/>
      <c r="M90" s="145"/>
      <c r="T90" s="54"/>
      <c r="AT90" s="18" t="s">
        <v>858</v>
      </c>
      <c r="AU90" s="18" t="s">
        <v>81</v>
      </c>
    </row>
    <row r="91" spans="2:65" s="13" customFormat="1">
      <c r="B91" s="153"/>
      <c r="D91" s="147" t="s">
        <v>139</v>
      </c>
      <c r="E91" s="154" t="s">
        <v>3</v>
      </c>
      <c r="F91" s="155" t="s">
        <v>860</v>
      </c>
      <c r="H91" s="156">
        <v>76.8</v>
      </c>
      <c r="I91" s="157"/>
      <c r="L91" s="153"/>
      <c r="M91" s="158"/>
      <c r="T91" s="159"/>
      <c r="AT91" s="154" t="s">
        <v>139</v>
      </c>
      <c r="AU91" s="154" t="s">
        <v>81</v>
      </c>
      <c r="AV91" s="13" t="s">
        <v>83</v>
      </c>
      <c r="AW91" s="13" t="s">
        <v>35</v>
      </c>
      <c r="AX91" s="13" t="s">
        <v>81</v>
      </c>
      <c r="AY91" s="154" t="s">
        <v>123</v>
      </c>
    </row>
    <row r="92" spans="2:65" s="1" customFormat="1" ht="16.5" customHeight="1">
      <c r="B92" s="128"/>
      <c r="C92" s="129" t="s">
        <v>83</v>
      </c>
      <c r="D92" s="129" t="s">
        <v>126</v>
      </c>
      <c r="E92" s="130" t="s">
        <v>861</v>
      </c>
      <c r="F92" s="131" t="s">
        <v>862</v>
      </c>
      <c r="G92" s="132" t="s">
        <v>311</v>
      </c>
      <c r="H92" s="133">
        <v>12</v>
      </c>
      <c r="I92" s="134"/>
      <c r="J92" s="135">
        <f>ROUND(I92*H92,2)</f>
        <v>0</v>
      </c>
      <c r="K92" s="131" t="s">
        <v>130</v>
      </c>
      <c r="L92" s="33"/>
      <c r="M92" s="136" t="s">
        <v>3</v>
      </c>
      <c r="N92" s="137" t="s">
        <v>44</v>
      </c>
      <c r="P92" s="138">
        <f>O92*H92</f>
        <v>0</v>
      </c>
      <c r="Q92" s="138">
        <v>2.6980000000000001E-2</v>
      </c>
      <c r="R92" s="138">
        <f>Q92*H92</f>
        <v>0.32375999999999999</v>
      </c>
      <c r="S92" s="138">
        <v>0</v>
      </c>
      <c r="T92" s="139">
        <f>S92*H92</f>
        <v>0</v>
      </c>
      <c r="AR92" s="140" t="s">
        <v>155</v>
      </c>
      <c r="AT92" s="140" t="s">
        <v>126</v>
      </c>
      <c r="AU92" s="140" t="s">
        <v>81</v>
      </c>
      <c r="AY92" s="18" t="s">
        <v>123</v>
      </c>
      <c r="BE92" s="141">
        <f>IF(N92="základní",J92,0)</f>
        <v>0</v>
      </c>
      <c r="BF92" s="141">
        <f>IF(N92="snížená",J92,0)</f>
        <v>0</v>
      </c>
      <c r="BG92" s="141">
        <f>IF(N92="zákl. přenesená",J92,0)</f>
        <v>0</v>
      </c>
      <c r="BH92" s="141">
        <f>IF(N92="sníž. přenesená",J92,0)</f>
        <v>0</v>
      </c>
      <c r="BI92" s="141">
        <f>IF(N92="nulová",J92,0)</f>
        <v>0</v>
      </c>
      <c r="BJ92" s="18" t="s">
        <v>81</v>
      </c>
      <c r="BK92" s="141">
        <f>ROUND(I92*H92,2)</f>
        <v>0</v>
      </c>
      <c r="BL92" s="18" t="s">
        <v>155</v>
      </c>
      <c r="BM92" s="140" t="s">
        <v>863</v>
      </c>
    </row>
    <row r="93" spans="2:65" s="1" customFormat="1">
      <c r="B93" s="33"/>
      <c r="D93" s="142" t="s">
        <v>133</v>
      </c>
      <c r="F93" s="143" t="s">
        <v>864</v>
      </c>
      <c r="I93" s="144"/>
      <c r="L93" s="33"/>
      <c r="M93" s="145"/>
      <c r="T93" s="54"/>
      <c r="AT93" s="18" t="s">
        <v>133</v>
      </c>
      <c r="AU93" s="18" t="s">
        <v>81</v>
      </c>
    </row>
    <row r="94" spans="2:65" s="1" customFormat="1">
      <c r="B94" s="33"/>
      <c r="D94" s="147" t="s">
        <v>858</v>
      </c>
      <c r="F94" s="188" t="s">
        <v>865</v>
      </c>
      <c r="I94" s="144"/>
      <c r="L94" s="33"/>
      <c r="M94" s="145"/>
      <c r="T94" s="54"/>
      <c r="AT94" s="18" t="s">
        <v>858</v>
      </c>
      <c r="AU94" s="18" t="s">
        <v>81</v>
      </c>
    </row>
    <row r="95" spans="2:65" s="1" customFormat="1" ht="16.5" customHeight="1">
      <c r="B95" s="128"/>
      <c r="C95" s="129" t="s">
        <v>147</v>
      </c>
      <c r="D95" s="129" t="s">
        <v>126</v>
      </c>
      <c r="E95" s="130" t="s">
        <v>866</v>
      </c>
      <c r="F95" s="131" t="s">
        <v>867</v>
      </c>
      <c r="G95" s="132" t="s">
        <v>285</v>
      </c>
      <c r="H95" s="133">
        <v>44</v>
      </c>
      <c r="I95" s="134"/>
      <c r="J95" s="135">
        <f>ROUND(I95*H95,2)</f>
        <v>0</v>
      </c>
      <c r="K95" s="131" t="s">
        <v>130</v>
      </c>
      <c r="L95" s="33"/>
      <c r="M95" s="136" t="s">
        <v>3</v>
      </c>
      <c r="N95" s="137" t="s">
        <v>44</v>
      </c>
      <c r="P95" s="138">
        <f>O95*H95</f>
        <v>0</v>
      </c>
      <c r="Q95" s="138">
        <v>0</v>
      </c>
      <c r="R95" s="138">
        <f>Q95*H95</f>
        <v>0</v>
      </c>
      <c r="S95" s="138">
        <v>0</v>
      </c>
      <c r="T95" s="139">
        <f>S95*H95</f>
        <v>0</v>
      </c>
      <c r="AR95" s="140" t="s">
        <v>155</v>
      </c>
      <c r="AT95" s="140" t="s">
        <v>126</v>
      </c>
      <c r="AU95" s="140" t="s">
        <v>81</v>
      </c>
      <c r="AY95" s="18" t="s">
        <v>123</v>
      </c>
      <c r="BE95" s="141">
        <f>IF(N95="základní",J95,0)</f>
        <v>0</v>
      </c>
      <c r="BF95" s="141">
        <f>IF(N95="snížená",J95,0)</f>
        <v>0</v>
      </c>
      <c r="BG95" s="141">
        <f>IF(N95="zákl. přenesená",J95,0)</f>
        <v>0</v>
      </c>
      <c r="BH95" s="141">
        <f>IF(N95="sníž. přenesená",J95,0)</f>
        <v>0</v>
      </c>
      <c r="BI95" s="141">
        <f>IF(N95="nulová",J95,0)</f>
        <v>0</v>
      </c>
      <c r="BJ95" s="18" t="s">
        <v>81</v>
      </c>
      <c r="BK95" s="141">
        <f>ROUND(I95*H95,2)</f>
        <v>0</v>
      </c>
      <c r="BL95" s="18" t="s">
        <v>155</v>
      </c>
      <c r="BM95" s="140" t="s">
        <v>868</v>
      </c>
    </row>
    <row r="96" spans="2:65" s="1" customFormat="1">
      <c r="B96" s="33"/>
      <c r="D96" s="142" t="s">
        <v>133</v>
      </c>
      <c r="F96" s="143" t="s">
        <v>869</v>
      </c>
      <c r="I96" s="144"/>
      <c r="L96" s="33"/>
      <c r="M96" s="145"/>
      <c r="T96" s="54"/>
      <c r="AT96" s="18" t="s">
        <v>133</v>
      </c>
      <c r="AU96" s="18" t="s">
        <v>81</v>
      </c>
    </row>
    <row r="97" spans="2:65" s="1" customFormat="1">
      <c r="B97" s="33"/>
      <c r="D97" s="147" t="s">
        <v>858</v>
      </c>
      <c r="F97" s="188" t="s">
        <v>870</v>
      </c>
      <c r="I97" s="144"/>
      <c r="L97" s="33"/>
      <c r="M97" s="145"/>
      <c r="T97" s="54"/>
      <c r="AT97" s="18" t="s">
        <v>858</v>
      </c>
      <c r="AU97" s="18" t="s">
        <v>81</v>
      </c>
    </row>
    <row r="98" spans="2:65" s="13" customFormat="1">
      <c r="B98" s="153"/>
      <c r="D98" s="147" t="s">
        <v>139</v>
      </c>
      <c r="E98" s="154" t="s">
        <v>3</v>
      </c>
      <c r="F98" s="155" t="s">
        <v>871</v>
      </c>
      <c r="H98" s="156">
        <v>44</v>
      </c>
      <c r="I98" s="157"/>
      <c r="L98" s="153"/>
      <c r="M98" s="158"/>
      <c r="T98" s="159"/>
      <c r="AT98" s="154" t="s">
        <v>139</v>
      </c>
      <c r="AU98" s="154" t="s">
        <v>81</v>
      </c>
      <c r="AV98" s="13" t="s">
        <v>83</v>
      </c>
      <c r="AW98" s="13" t="s">
        <v>35</v>
      </c>
      <c r="AX98" s="13" t="s">
        <v>73</v>
      </c>
      <c r="AY98" s="154" t="s">
        <v>123</v>
      </c>
    </row>
    <row r="99" spans="2:65" s="1" customFormat="1" ht="21.75" customHeight="1">
      <c r="B99" s="128"/>
      <c r="C99" s="129" t="s">
        <v>155</v>
      </c>
      <c r="D99" s="129" t="s">
        <v>126</v>
      </c>
      <c r="E99" s="130" t="s">
        <v>320</v>
      </c>
      <c r="F99" s="131" t="s">
        <v>321</v>
      </c>
      <c r="G99" s="132" t="s">
        <v>322</v>
      </c>
      <c r="H99" s="133">
        <v>90.44</v>
      </c>
      <c r="I99" s="134"/>
      <c r="J99" s="135">
        <f>ROUND(I99*H99,2)</f>
        <v>0</v>
      </c>
      <c r="K99" s="131" t="s">
        <v>130</v>
      </c>
      <c r="L99" s="33"/>
      <c r="M99" s="136" t="s">
        <v>3</v>
      </c>
      <c r="N99" s="137" t="s">
        <v>44</v>
      </c>
      <c r="P99" s="138">
        <f>O99*H99</f>
        <v>0</v>
      </c>
      <c r="Q99" s="138">
        <v>0</v>
      </c>
      <c r="R99" s="138">
        <f>Q99*H99</f>
        <v>0</v>
      </c>
      <c r="S99" s="138">
        <v>0</v>
      </c>
      <c r="T99" s="139">
        <f>S99*H99</f>
        <v>0</v>
      </c>
      <c r="AR99" s="140" t="s">
        <v>155</v>
      </c>
      <c r="AT99" s="140" t="s">
        <v>126</v>
      </c>
      <c r="AU99" s="140" t="s">
        <v>81</v>
      </c>
      <c r="AY99" s="18" t="s">
        <v>123</v>
      </c>
      <c r="BE99" s="141">
        <f>IF(N99="základní",J99,0)</f>
        <v>0</v>
      </c>
      <c r="BF99" s="141">
        <f>IF(N99="snížená",J99,0)</f>
        <v>0</v>
      </c>
      <c r="BG99" s="141">
        <f>IF(N99="zákl. přenesená",J99,0)</f>
        <v>0</v>
      </c>
      <c r="BH99" s="141">
        <f>IF(N99="sníž. přenesená",J99,0)</f>
        <v>0</v>
      </c>
      <c r="BI99" s="141">
        <f>IF(N99="nulová",J99,0)</f>
        <v>0</v>
      </c>
      <c r="BJ99" s="18" t="s">
        <v>81</v>
      </c>
      <c r="BK99" s="141">
        <f>ROUND(I99*H99,2)</f>
        <v>0</v>
      </c>
      <c r="BL99" s="18" t="s">
        <v>155</v>
      </c>
      <c r="BM99" s="140" t="s">
        <v>872</v>
      </c>
    </row>
    <row r="100" spans="2:65" s="1" customFormat="1">
      <c r="B100" s="33"/>
      <c r="D100" s="142" t="s">
        <v>133</v>
      </c>
      <c r="F100" s="143" t="s">
        <v>324</v>
      </c>
      <c r="I100" s="144"/>
      <c r="L100" s="33"/>
      <c r="M100" s="145"/>
      <c r="T100" s="54"/>
      <c r="AT100" s="18" t="s">
        <v>133</v>
      </c>
      <c r="AU100" s="18" t="s">
        <v>81</v>
      </c>
    </row>
    <row r="101" spans="2:65" s="13" customFormat="1">
      <c r="B101" s="153"/>
      <c r="D101" s="147" t="s">
        <v>139</v>
      </c>
      <c r="E101" s="154" t="s">
        <v>3</v>
      </c>
      <c r="F101" s="155" t="s">
        <v>873</v>
      </c>
      <c r="H101" s="156">
        <v>32.527999999999999</v>
      </c>
      <c r="I101" s="157"/>
      <c r="L101" s="153"/>
      <c r="M101" s="158"/>
      <c r="T101" s="159"/>
      <c r="AT101" s="154" t="s">
        <v>139</v>
      </c>
      <c r="AU101" s="154" t="s">
        <v>81</v>
      </c>
      <c r="AV101" s="13" t="s">
        <v>83</v>
      </c>
      <c r="AW101" s="13" t="s">
        <v>35</v>
      </c>
      <c r="AX101" s="13" t="s">
        <v>73</v>
      </c>
      <c r="AY101" s="154" t="s">
        <v>123</v>
      </c>
    </row>
    <row r="102" spans="2:65" s="13" customFormat="1">
      <c r="B102" s="153"/>
      <c r="D102" s="147" t="s">
        <v>139</v>
      </c>
      <c r="E102" s="154" t="s">
        <v>3</v>
      </c>
      <c r="F102" s="155" t="s">
        <v>874</v>
      </c>
      <c r="H102" s="156">
        <v>36.631999999999998</v>
      </c>
      <c r="I102" s="157"/>
      <c r="L102" s="153"/>
      <c r="M102" s="158"/>
      <c r="T102" s="159"/>
      <c r="AT102" s="154" t="s">
        <v>139</v>
      </c>
      <c r="AU102" s="154" t="s">
        <v>81</v>
      </c>
      <c r="AV102" s="13" t="s">
        <v>83</v>
      </c>
      <c r="AW102" s="13" t="s">
        <v>35</v>
      </c>
      <c r="AX102" s="13" t="s">
        <v>73</v>
      </c>
      <c r="AY102" s="154" t="s">
        <v>123</v>
      </c>
    </row>
    <row r="103" spans="2:65" s="13" customFormat="1">
      <c r="B103" s="153"/>
      <c r="D103" s="147" t="s">
        <v>139</v>
      </c>
      <c r="E103" s="154" t="s">
        <v>3</v>
      </c>
      <c r="F103" s="155" t="s">
        <v>875</v>
      </c>
      <c r="H103" s="156">
        <v>21.28</v>
      </c>
      <c r="I103" s="157"/>
      <c r="L103" s="153"/>
      <c r="M103" s="158"/>
      <c r="T103" s="159"/>
      <c r="AT103" s="154" t="s">
        <v>139</v>
      </c>
      <c r="AU103" s="154" t="s">
        <v>81</v>
      </c>
      <c r="AV103" s="13" t="s">
        <v>83</v>
      </c>
      <c r="AW103" s="13" t="s">
        <v>35</v>
      </c>
      <c r="AX103" s="13" t="s">
        <v>73</v>
      </c>
      <c r="AY103" s="154" t="s">
        <v>123</v>
      </c>
    </row>
    <row r="104" spans="2:65" s="14" customFormat="1">
      <c r="B104" s="163"/>
      <c r="D104" s="147" t="s">
        <v>139</v>
      </c>
      <c r="E104" s="164" t="s">
        <v>3</v>
      </c>
      <c r="F104" s="165" t="s">
        <v>347</v>
      </c>
      <c r="H104" s="166">
        <v>90.44</v>
      </c>
      <c r="I104" s="167"/>
      <c r="L104" s="163"/>
      <c r="M104" s="168"/>
      <c r="T104" s="169"/>
      <c r="AT104" s="164" t="s">
        <v>139</v>
      </c>
      <c r="AU104" s="164" t="s">
        <v>81</v>
      </c>
      <c r="AV104" s="14" t="s">
        <v>155</v>
      </c>
      <c r="AW104" s="14" t="s">
        <v>35</v>
      </c>
      <c r="AX104" s="14" t="s">
        <v>81</v>
      </c>
      <c r="AY104" s="164" t="s">
        <v>123</v>
      </c>
    </row>
    <row r="105" spans="2:65" s="1" customFormat="1" ht="33" customHeight="1">
      <c r="B105" s="128"/>
      <c r="C105" s="129" t="s">
        <v>122</v>
      </c>
      <c r="D105" s="129" t="s">
        <v>126</v>
      </c>
      <c r="E105" s="130" t="s">
        <v>876</v>
      </c>
      <c r="F105" s="131" t="s">
        <v>877</v>
      </c>
      <c r="G105" s="132" t="s">
        <v>322</v>
      </c>
      <c r="H105" s="133">
        <v>16.888000000000002</v>
      </c>
      <c r="I105" s="134"/>
      <c r="J105" s="135">
        <f>ROUND(I105*H105,2)</f>
        <v>0</v>
      </c>
      <c r="K105" s="131" t="s">
        <v>130</v>
      </c>
      <c r="L105" s="33"/>
      <c r="M105" s="136" t="s">
        <v>3</v>
      </c>
      <c r="N105" s="137" t="s">
        <v>44</v>
      </c>
      <c r="P105" s="138">
        <f>O105*H105</f>
        <v>0</v>
      </c>
      <c r="Q105" s="138">
        <v>0</v>
      </c>
      <c r="R105" s="138">
        <f>Q105*H105</f>
        <v>0</v>
      </c>
      <c r="S105" s="138">
        <v>0</v>
      </c>
      <c r="T105" s="139">
        <f>S105*H105</f>
        <v>0</v>
      </c>
      <c r="AR105" s="140" t="s">
        <v>155</v>
      </c>
      <c r="AT105" s="140" t="s">
        <v>126</v>
      </c>
      <c r="AU105" s="140" t="s">
        <v>81</v>
      </c>
      <c r="AY105" s="18" t="s">
        <v>123</v>
      </c>
      <c r="BE105" s="141">
        <f>IF(N105="základní",J105,0)</f>
        <v>0</v>
      </c>
      <c r="BF105" s="141">
        <f>IF(N105="snížená",J105,0)</f>
        <v>0</v>
      </c>
      <c r="BG105" s="141">
        <f>IF(N105="zákl. přenesená",J105,0)</f>
        <v>0</v>
      </c>
      <c r="BH105" s="141">
        <f>IF(N105="sníž. přenesená",J105,0)</f>
        <v>0</v>
      </c>
      <c r="BI105" s="141">
        <f>IF(N105="nulová",J105,0)</f>
        <v>0</v>
      </c>
      <c r="BJ105" s="18" t="s">
        <v>81</v>
      </c>
      <c r="BK105" s="141">
        <f>ROUND(I105*H105,2)</f>
        <v>0</v>
      </c>
      <c r="BL105" s="18" t="s">
        <v>155</v>
      </c>
      <c r="BM105" s="140" t="s">
        <v>878</v>
      </c>
    </row>
    <row r="106" spans="2:65" s="1" customFormat="1">
      <c r="B106" s="33"/>
      <c r="D106" s="142" t="s">
        <v>133</v>
      </c>
      <c r="F106" s="143" t="s">
        <v>879</v>
      </c>
      <c r="I106" s="144"/>
      <c r="L106" s="33"/>
      <c r="M106" s="145"/>
      <c r="T106" s="54"/>
      <c r="AT106" s="18" t="s">
        <v>133</v>
      </c>
      <c r="AU106" s="18" t="s">
        <v>81</v>
      </c>
    </row>
    <row r="107" spans="2:65" s="13" customFormat="1">
      <c r="B107" s="153"/>
      <c r="D107" s="147" t="s">
        <v>139</v>
      </c>
      <c r="E107" s="154" t="s">
        <v>3</v>
      </c>
      <c r="F107" s="155" t="s">
        <v>880</v>
      </c>
      <c r="H107" s="156">
        <v>15.288</v>
      </c>
      <c r="I107" s="157"/>
      <c r="L107" s="153"/>
      <c r="M107" s="158"/>
      <c r="T107" s="159"/>
      <c r="AT107" s="154" t="s">
        <v>139</v>
      </c>
      <c r="AU107" s="154" t="s">
        <v>81</v>
      </c>
      <c r="AV107" s="13" t="s">
        <v>83</v>
      </c>
      <c r="AW107" s="13" t="s">
        <v>35</v>
      </c>
      <c r="AX107" s="13" t="s">
        <v>73</v>
      </c>
      <c r="AY107" s="154" t="s">
        <v>123</v>
      </c>
    </row>
    <row r="108" spans="2:65" s="13" customFormat="1">
      <c r="B108" s="153"/>
      <c r="D108" s="147" t="s">
        <v>139</v>
      </c>
      <c r="E108" s="154" t="s">
        <v>3</v>
      </c>
      <c r="F108" s="155" t="s">
        <v>881</v>
      </c>
      <c r="H108" s="156">
        <v>1.6</v>
      </c>
      <c r="I108" s="157"/>
      <c r="L108" s="153"/>
      <c r="M108" s="158"/>
      <c r="T108" s="159"/>
      <c r="AT108" s="154" t="s">
        <v>139</v>
      </c>
      <c r="AU108" s="154" t="s">
        <v>81</v>
      </c>
      <c r="AV108" s="13" t="s">
        <v>83</v>
      </c>
      <c r="AW108" s="13" t="s">
        <v>35</v>
      </c>
      <c r="AX108" s="13" t="s">
        <v>73</v>
      </c>
      <c r="AY108" s="154" t="s">
        <v>123</v>
      </c>
    </row>
    <row r="109" spans="2:65" s="14" customFormat="1">
      <c r="B109" s="163"/>
      <c r="D109" s="147" t="s">
        <v>139</v>
      </c>
      <c r="E109" s="164" t="s">
        <v>3</v>
      </c>
      <c r="F109" s="165" t="s">
        <v>347</v>
      </c>
      <c r="H109" s="166">
        <v>16.888000000000002</v>
      </c>
      <c r="I109" s="167"/>
      <c r="L109" s="163"/>
      <c r="M109" s="168"/>
      <c r="T109" s="169"/>
      <c r="AT109" s="164" t="s">
        <v>139</v>
      </c>
      <c r="AU109" s="164" t="s">
        <v>81</v>
      </c>
      <c r="AV109" s="14" t="s">
        <v>155</v>
      </c>
      <c r="AW109" s="14" t="s">
        <v>35</v>
      </c>
      <c r="AX109" s="14" t="s">
        <v>81</v>
      </c>
      <c r="AY109" s="164" t="s">
        <v>123</v>
      </c>
    </row>
    <row r="110" spans="2:65" s="1" customFormat="1" ht="37.9" customHeight="1">
      <c r="B110" s="128"/>
      <c r="C110" s="129" t="s">
        <v>166</v>
      </c>
      <c r="D110" s="129" t="s">
        <v>126</v>
      </c>
      <c r="E110" s="130" t="s">
        <v>882</v>
      </c>
      <c r="F110" s="131" t="s">
        <v>883</v>
      </c>
      <c r="G110" s="132" t="s">
        <v>884</v>
      </c>
      <c r="H110" s="133">
        <v>45.432000000000002</v>
      </c>
      <c r="I110" s="134"/>
      <c r="J110" s="135">
        <f>ROUND(I110*H110,2)</f>
        <v>0</v>
      </c>
      <c r="K110" s="131" t="s">
        <v>130</v>
      </c>
      <c r="L110" s="33"/>
      <c r="M110" s="136" t="s">
        <v>3</v>
      </c>
      <c r="N110" s="137" t="s">
        <v>44</v>
      </c>
      <c r="P110" s="138">
        <f>O110*H110</f>
        <v>0</v>
      </c>
      <c r="Q110" s="138">
        <v>0</v>
      </c>
      <c r="R110" s="138">
        <f>Q110*H110</f>
        <v>0</v>
      </c>
      <c r="S110" s="138">
        <v>0</v>
      </c>
      <c r="T110" s="139">
        <f>S110*H110</f>
        <v>0</v>
      </c>
      <c r="AR110" s="140" t="s">
        <v>155</v>
      </c>
      <c r="AT110" s="140" t="s">
        <v>126</v>
      </c>
      <c r="AU110" s="140" t="s">
        <v>81</v>
      </c>
      <c r="AY110" s="18" t="s">
        <v>123</v>
      </c>
      <c r="BE110" s="141">
        <f>IF(N110="základní",J110,0)</f>
        <v>0</v>
      </c>
      <c r="BF110" s="141">
        <f>IF(N110="snížená",J110,0)</f>
        <v>0</v>
      </c>
      <c r="BG110" s="141">
        <f>IF(N110="zákl. přenesená",J110,0)</f>
        <v>0</v>
      </c>
      <c r="BH110" s="141">
        <f>IF(N110="sníž. přenesená",J110,0)</f>
        <v>0</v>
      </c>
      <c r="BI110" s="141">
        <f>IF(N110="nulová",J110,0)</f>
        <v>0</v>
      </c>
      <c r="BJ110" s="18" t="s">
        <v>81</v>
      </c>
      <c r="BK110" s="141">
        <f>ROUND(I110*H110,2)</f>
        <v>0</v>
      </c>
      <c r="BL110" s="18" t="s">
        <v>155</v>
      </c>
      <c r="BM110" s="140" t="s">
        <v>885</v>
      </c>
    </row>
    <row r="111" spans="2:65" s="1" customFormat="1">
      <c r="B111" s="33"/>
      <c r="D111" s="142" t="s">
        <v>133</v>
      </c>
      <c r="F111" s="143" t="s">
        <v>886</v>
      </c>
      <c r="I111" s="144"/>
      <c r="L111" s="33"/>
      <c r="M111" s="145"/>
      <c r="T111" s="54"/>
      <c r="AT111" s="18" t="s">
        <v>133</v>
      </c>
      <c r="AU111" s="18" t="s">
        <v>81</v>
      </c>
    </row>
    <row r="112" spans="2:65" s="12" customFormat="1">
      <c r="B112" s="146"/>
      <c r="D112" s="147" t="s">
        <v>139</v>
      </c>
      <c r="E112" s="148" t="s">
        <v>3</v>
      </c>
      <c r="F112" s="149" t="s">
        <v>887</v>
      </c>
      <c r="H112" s="148" t="s">
        <v>3</v>
      </c>
      <c r="I112" s="150"/>
      <c r="L112" s="146"/>
      <c r="M112" s="151"/>
      <c r="T112" s="152"/>
      <c r="AT112" s="148" t="s">
        <v>139</v>
      </c>
      <c r="AU112" s="148" t="s">
        <v>81</v>
      </c>
      <c r="AV112" s="12" t="s">
        <v>81</v>
      </c>
      <c r="AW112" s="12" t="s">
        <v>35</v>
      </c>
      <c r="AX112" s="12" t="s">
        <v>73</v>
      </c>
      <c r="AY112" s="148" t="s">
        <v>123</v>
      </c>
    </row>
    <row r="113" spans="2:65" s="13" customFormat="1">
      <c r="B113" s="153"/>
      <c r="D113" s="147" t="s">
        <v>139</v>
      </c>
      <c r="E113" s="154" t="s">
        <v>3</v>
      </c>
      <c r="F113" s="155" t="s">
        <v>888</v>
      </c>
      <c r="H113" s="156">
        <v>21.28</v>
      </c>
      <c r="I113" s="157"/>
      <c r="L113" s="153"/>
      <c r="M113" s="158"/>
      <c r="T113" s="159"/>
      <c r="AT113" s="154" t="s">
        <v>139</v>
      </c>
      <c r="AU113" s="154" t="s">
        <v>81</v>
      </c>
      <c r="AV113" s="13" t="s">
        <v>83</v>
      </c>
      <c r="AW113" s="13" t="s">
        <v>35</v>
      </c>
      <c r="AX113" s="13" t="s">
        <v>73</v>
      </c>
      <c r="AY113" s="154" t="s">
        <v>123</v>
      </c>
    </row>
    <row r="114" spans="2:65" s="13" customFormat="1">
      <c r="B114" s="153"/>
      <c r="D114" s="147" t="s">
        <v>139</v>
      </c>
      <c r="E114" s="154" t="s">
        <v>3</v>
      </c>
      <c r="F114" s="155" t="s">
        <v>889</v>
      </c>
      <c r="H114" s="156">
        <v>15.352</v>
      </c>
      <c r="I114" s="157"/>
      <c r="L114" s="153"/>
      <c r="M114" s="158"/>
      <c r="T114" s="159"/>
      <c r="AT114" s="154" t="s">
        <v>139</v>
      </c>
      <c r="AU114" s="154" t="s">
        <v>81</v>
      </c>
      <c r="AV114" s="13" t="s">
        <v>83</v>
      </c>
      <c r="AW114" s="13" t="s">
        <v>35</v>
      </c>
      <c r="AX114" s="13" t="s">
        <v>73</v>
      </c>
      <c r="AY114" s="154" t="s">
        <v>123</v>
      </c>
    </row>
    <row r="115" spans="2:65" s="13" customFormat="1">
      <c r="B115" s="153"/>
      <c r="D115" s="147" t="s">
        <v>139</v>
      </c>
      <c r="E115" s="154" t="s">
        <v>3</v>
      </c>
      <c r="F115" s="155" t="s">
        <v>890</v>
      </c>
      <c r="H115" s="156">
        <v>8.8000000000000007</v>
      </c>
      <c r="I115" s="157"/>
      <c r="L115" s="153"/>
      <c r="M115" s="158"/>
      <c r="T115" s="159"/>
      <c r="AT115" s="154" t="s">
        <v>139</v>
      </c>
      <c r="AU115" s="154" t="s">
        <v>81</v>
      </c>
      <c r="AV115" s="13" t="s">
        <v>83</v>
      </c>
      <c r="AW115" s="13" t="s">
        <v>35</v>
      </c>
      <c r="AX115" s="13" t="s">
        <v>73</v>
      </c>
      <c r="AY115" s="154" t="s">
        <v>123</v>
      </c>
    </row>
    <row r="116" spans="2:65" s="14" customFormat="1">
      <c r="B116" s="163"/>
      <c r="D116" s="147" t="s">
        <v>139</v>
      </c>
      <c r="E116" s="164" t="s">
        <v>3</v>
      </c>
      <c r="F116" s="165" t="s">
        <v>347</v>
      </c>
      <c r="H116" s="166">
        <v>45.432000000000002</v>
      </c>
      <c r="I116" s="167"/>
      <c r="L116" s="163"/>
      <c r="M116" s="168"/>
      <c r="T116" s="169"/>
      <c r="AT116" s="164" t="s">
        <v>139</v>
      </c>
      <c r="AU116" s="164" t="s">
        <v>81</v>
      </c>
      <c r="AV116" s="14" t="s">
        <v>155</v>
      </c>
      <c r="AW116" s="14" t="s">
        <v>35</v>
      </c>
      <c r="AX116" s="14" t="s">
        <v>81</v>
      </c>
      <c r="AY116" s="164" t="s">
        <v>123</v>
      </c>
    </row>
    <row r="117" spans="2:65" s="1" customFormat="1" ht="37.9" customHeight="1">
      <c r="B117" s="128"/>
      <c r="C117" s="129" t="s">
        <v>172</v>
      </c>
      <c r="D117" s="129" t="s">
        <v>126</v>
      </c>
      <c r="E117" s="130" t="s">
        <v>891</v>
      </c>
      <c r="F117" s="131" t="s">
        <v>892</v>
      </c>
      <c r="G117" s="132" t="s">
        <v>884</v>
      </c>
      <c r="H117" s="133">
        <v>61.896000000000001</v>
      </c>
      <c r="I117" s="134"/>
      <c r="J117" s="135">
        <f>ROUND(I117*H117,2)</f>
        <v>0</v>
      </c>
      <c r="K117" s="131" t="s">
        <v>130</v>
      </c>
      <c r="L117" s="33"/>
      <c r="M117" s="136" t="s">
        <v>3</v>
      </c>
      <c r="N117" s="137" t="s">
        <v>44</v>
      </c>
      <c r="P117" s="138">
        <f>O117*H117</f>
        <v>0</v>
      </c>
      <c r="Q117" s="138">
        <v>0</v>
      </c>
      <c r="R117" s="138">
        <f>Q117*H117</f>
        <v>0</v>
      </c>
      <c r="S117" s="138">
        <v>0</v>
      </c>
      <c r="T117" s="139">
        <f>S117*H117</f>
        <v>0</v>
      </c>
      <c r="AR117" s="140" t="s">
        <v>155</v>
      </c>
      <c r="AT117" s="140" t="s">
        <v>126</v>
      </c>
      <c r="AU117" s="140" t="s">
        <v>81</v>
      </c>
      <c r="AY117" s="18" t="s">
        <v>123</v>
      </c>
      <c r="BE117" s="141">
        <f>IF(N117="základní",J117,0)</f>
        <v>0</v>
      </c>
      <c r="BF117" s="141">
        <f>IF(N117="snížená",J117,0)</f>
        <v>0</v>
      </c>
      <c r="BG117" s="141">
        <f>IF(N117="zákl. přenesená",J117,0)</f>
        <v>0</v>
      </c>
      <c r="BH117" s="141">
        <f>IF(N117="sníž. přenesená",J117,0)</f>
        <v>0</v>
      </c>
      <c r="BI117" s="141">
        <f>IF(N117="nulová",J117,0)</f>
        <v>0</v>
      </c>
      <c r="BJ117" s="18" t="s">
        <v>81</v>
      </c>
      <c r="BK117" s="141">
        <f>ROUND(I117*H117,2)</f>
        <v>0</v>
      </c>
      <c r="BL117" s="18" t="s">
        <v>155</v>
      </c>
      <c r="BM117" s="140" t="s">
        <v>893</v>
      </c>
    </row>
    <row r="118" spans="2:65" s="1" customFormat="1">
      <c r="B118" s="33"/>
      <c r="D118" s="142" t="s">
        <v>133</v>
      </c>
      <c r="F118" s="143" t="s">
        <v>894</v>
      </c>
      <c r="I118" s="144"/>
      <c r="L118" s="33"/>
      <c r="M118" s="145"/>
      <c r="T118" s="54"/>
      <c r="AT118" s="18" t="s">
        <v>133</v>
      </c>
      <c r="AU118" s="18" t="s">
        <v>81</v>
      </c>
    </row>
    <row r="119" spans="2:65" s="12" customFormat="1">
      <c r="B119" s="146"/>
      <c r="D119" s="147" t="s">
        <v>139</v>
      </c>
      <c r="E119" s="148" t="s">
        <v>3</v>
      </c>
      <c r="F119" s="149" t="s">
        <v>895</v>
      </c>
      <c r="H119" s="148" t="s">
        <v>3</v>
      </c>
      <c r="I119" s="150"/>
      <c r="L119" s="146"/>
      <c r="M119" s="151"/>
      <c r="T119" s="152"/>
      <c r="AT119" s="148" t="s">
        <v>139</v>
      </c>
      <c r="AU119" s="148" t="s">
        <v>81</v>
      </c>
      <c r="AV119" s="12" t="s">
        <v>81</v>
      </c>
      <c r="AW119" s="12" t="s">
        <v>35</v>
      </c>
      <c r="AX119" s="12" t="s">
        <v>73</v>
      </c>
      <c r="AY119" s="148" t="s">
        <v>123</v>
      </c>
    </row>
    <row r="120" spans="2:65" s="13" customFormat="1">
      <c r="B120" s="153"/>
      <c r="D120" s="147" t="s">
        <v>139</v>
      </c>
      <c r="E120" s="154" t="s">
        <v>3</v>
      </c>
      <c r="F120" s="155" t="s">
        <v>896</v>
      </c>
      <c r="H120" s="156">
        <v>45.008000000000003</v>
      </c>
      <c r="I120" s="157"/>
      <c r="L120" s="153"/>
      <c r="M120" s="158"/>
      <c r="T120" s="159"/>
      <c r="AT120" s="154" t="s">
        <v>139</v>
      </c>
      <c r="AU120" s="154" t="s">
        <v>81</v>
      </c>
      <c r="AV120" s="13" t="s">
        <v>83</v>
      </c>
      <c r="AW120" s="13" t="s">
        <v>35</v>
      </c>
      <c r="AX120" s="13" t="s">
        <v>73</v>
      </c>
      <c r="AY120" s="154" t="s">
        <v>123</v>
      </c>
    </row>
    <row r="121" spans="2:65" s="13" customFormat="1">
      <c r="B121" s="153"/>
      <c r="D121" s="147" t="s">
        <v>139</v>
      </c>
      <c r="E121" s="154" t="s">
        <v>3</v>
      </c>
      <c r="F121" s="155" t="s">
        <v>897</v>
      </c>
      <c r="H121" s="156">
        <v>16.888000000000002</v>
      </c>
      <c r="I121" s="157"/>
      <c r="L121" s="153"/>
      <c r="M121" s="158"/>
      <c r="T121" s="159"/>
      <c r="AT121" s="154" t="s">
        <v>139</v>
      </c>
      <c r="AU121" s="154" t="s">
        <v>81</v>
      </c>
      <c r="AV121" s="13" t="s">
        <v>83</v>
      </c>
      <c r="AW121" s="13" t="s">
        <v>35</v>
      </c>
      <c r="AX121" s="13" t="s">
        <v>73</v>
      </c>
      <c r="AY121" s="154" t="s">
        <v>123</v>
      </c>
    </row>
    <row r="122" spans="2:65" s="14" customFormat="1">
      <c r="B122" s="163"/>
      <c r="D122" s="147" t="s">
        <v>139</v>
      </c>
      <c r="E122" s="164" t="s">
        <v>3</v>
      </c>
      <c r="F122" s="165" t="s">
        <v>347</v>
      </c>
      <c r="H122" s="166">
        <v>61.896000000000001</v>
      </c>
      <c r="I122" s="167"/>
      <c r="L122" s="163"/>
      <c r="M122" s="168"/>
      <c r="T122" s="169"/>
      <c r="AT122" s="164" t="s">
        <v>139</v>
      </c>
      <c r="AU122" s="164" t="s">
        <v>81</v>
      </c>
      <c r="AV122" s="14" t="s">
        <v>155</v>
      </c>
      <c r="AW122" s="14" t="s">
        <v>35</v>
      </c>
      <c r="AX122" s="14" t="s">
        <v>81</v>
      </c>
      <c r="AY122" s="164" t="s">
        <v>123</v>
      </c>
    </row>
    <row r="123" spans="2:65" s="1" customFormat="1" ht="37.9" customHeight="1">
      <c r="B123" s="128"/>
      <c r="C123" s="129" t="s">
        <v>178</v>
      </c>
      <c r="D123" s="129" t="s">
        <v>126</v>
      </c>
      <c r="E123" s="130" t="s">
        <v>898</v>
      </c>
      <c r="F123" s="131" t="s">
        <v>899</v>
      </c>
      <c r="G123" s="132" t="s">
        <v>322</v>
      </c>
      <c r="H123" s="133">
        <v>618.96</v>
      </c>
      <c r="I123" s="134"/>
      <c r="J123" s="135">
        <f>ROUND(I123*H123,2)</f>
        <v>0</v>
      </c>
      <c r="K123" s="131" t="s">
        <v>130</v>
      </c>
      <c r="L123" s="33"/>
      <c r="M123" s="136" t="s">
        <v>3</v>
      </c>
      <c r="N123" s="137" t="s">
        <v>44</v>
      </c>
      <c r="P123" s="138">
        <f>O123*H123</f>
        <v>0</v>
      </c>
      <c r="Q123" s="138">
        <v>0</v>
      </c>
      <c r="R123" s="138">
        <f>Q123*H123</f>
        <v>0</v>
      </c>
      <c r="S123" s="138">
        <v>0</v>
      </c>
      <c r="T123" s="139">
        <f>S123*H123</f>
        <v>0</v>
      </c>
      <c r="AR123" s="140" t="s">
        <v>155</v>
      </c>
      <c r="AT123" s="140" t="s">
        <v>126</v>
      </c>
      <c r="AU123" s="140" t="s">
        <v>81</v>
      </c>
      <c r="AY123" s="18" t="s">
        <v>123</v>
      </c>
      <c r="BE123" s="141">
        <f>IF(N123="základní",J123,0)</f>
        <v>0</v>
      </c>
      <c r="BF123" s="141">
        <f>IF(N123="snížená",J123,0)</f>
        <v>0</v>
      </c>
      <c r="BG123" s="141">
        <f>IF(N123="zákl. přenesená",J123,0)</f>
        <v>0</v>
      </c>
      <c r="BH123" s="141">
        <f>IF(N123="sníž. přenesená",J123,0)</f>
        <v>0</v>
      </c>
      <c r="BI123" s="141">
        <f>IF(N123="nulová",J123,0)</f>
        <v>0</v>
      </c>
      <c r="BJ123" s="18" t="s">
        <v>81</v>
      </c>
      <c r="BK123" s="141">
        <f>ROUND(I123*H123,2)</f>
        <v>0</v>
      </c>
      <c r="BL123" s="18" t="s">
        <v>155</v>
      </c>
      <c r="BM123" s="140" t="s">
        <v>900</v>
      </c>
    </row>
    <row r="124" spans="2:65" s="1" customFormat="1">
      <c r="B124" s="33"/>
      <c r="D124" s="142" t="s">
        <v>133</v>
      </c>
      <c r="F124" s="143" t="s">
        <v>901</v>
      </c>
      <c r="I124" s="144"/>
      <c r="L124" s="33"/>
      <c r="M124" s="145"/>
      <c r="T124" s="54"/>
      <c r="AT124" s="18" t="s">
        <v>133</v>
      </c>
      <c r="AU124" s="18" t="s">
        <v>81</v>
      </c>
    </row>
    <row r="125" spans="2:65" s="13" customFormat="1">
      <c r="B125" s="153"/>
      <c r="D125" s="147" t="s">
        <v>139</v>
      </c>
      <c r="E125" s="154" t="s">
        <v>3</v>
      </c>
      <c r="F125" s="155" t="s">
        <v>902</v>
      </c>
      <c r="H125" s="156">
        <v>618.96</v>
      </c>
      <c r="I125" s="157"/>
      <c r="L125" s="153"/>
      <c r="M125" s="158"/>
      <c r="T125" s="159"/>
      <c r="AT125" s="154" t="s">
        <v>139</v>
      </c>
      <c r="AU125" s="154" t="s">
        <v>81</v>
      </c>
      <c r="AV125" s="13" t="s">
        <v>83</v>
      </c>
      <c r="AW125" s="13" t="s">
        <v>35</v>
      </c>
      <c r="AX125" s="13" t="s">
        <v>81</v>
      </c>
      <c r="AY125" s="154" t="s">
        <v>123</v>
      </c>
    </row>
    <row r="126" spans="2:65" s="1" customFormat="1" ht="33" customHeight="1">
      <c r="B126" s="128"/>
      <c r="C126" s="129" t="s">
        <v>183</v>
      </c>
      <c r="D126" s="129" t="s">
        <v>126</v>
      </c>
      <c r="E126" s="130" t="s">
        <v>903</v>
      </c>
      <c r="F126" s="131" t="s">
        <v>904</v>
      </c>
      <c r="G126" s="132" t="s">
        <v>322</v>
      </c>
      <c r="H126" s="133">
        <v>10</v>
      </c>
      <c r="I126" s="134"/>
      <c r="J126" s="135">
        <f>ROUND(I126*H126,2)</f>
        <v>0</v>
      </c>
      <c r="K126" s="131" t="s">
        <v>130</v>
      </c>
      <c r="L126" s="33"/>
      <c r="M126" s="136" t="s">
        <v>3</v>
      </c>
      <c r="N126" s="137" t="s">
        <v>44</v>
      </c>
      <c r="P126" s="138">
        <f>O126*H126</f>
        <v>0</v>
      </c>
      <c r="Q126" s="138">
        <v>0</v>
      </c>
      <c r="R126" s="138">
        <f>Q126*H126</f>
        <v>0</v>
      </c>
      <c r="S126" s="138">
        <v>0</v>
      </c>
      <c r="T126" s="139">
        <f>S126*H126</f>
        <v>0</v>
      </c>
      <c r="AR126" s="140" t="s">
        <v>155</v>
      </c>
      <c r="AT126" s="140" t="s">
        <v>126</v>
      </c>
      <c r="AU126" s="140" t="s">
        <v>81</v>
      </c>
      <c r="AY126" s="18" t="s">
        <v>123</v>
      </c>
      <c r="BE126" s="141">
        <f>IF(N126="základní",J126,0)</f>
        <v>0</v>
      </c>
      <c r="BF126" s="141">
        <f>IF(N126="snížená",J126,0)</f>
        <v>0</v>
      </c>
      <c r="BG126" s="141">
        <f>IF(N126="zákl. přenesená",J126,0)</f>
        <v>0</v>
      </c>
      <c r="BH126" s="141">
        <f>IF(N126="sníž. přenesená",J126,0)</f>
        <v>0</v>
      </c>
      <c r="BI126" s="141">
        <f>IF(N126="nulová",J126,0)</f>
        <v>0</v>
      </c>
      <c r="BJ126" s="18" t="s">
        <v>81</v>
      </c>
      <c r="BK126" s="141">
        <f>ROUND(I126*H126,2)</f>
        <v>0</v>
      </c>
      <c r="BL126" s="18" t="s">
        <v>155</v>
      </c>
      <c r="BM126" s="140" t="s">
        <v>905</v>
      </c>
    </row>
    <row r="127" spans="2:65" s="1" customFormat="1">
      <c r="B127" s="33"/>
      <c r="D127" s="142" t="s">
        <v>133</v>
      </c>
      <c r="F127" s="143" t="s">
        <v>906</v>
      </c>
      <c r="I127" s="144"/>
      <c r="L127" s="33"/>
      <c r="M127" s="145"/>
      <c r="T127" s="54"/>
      <c r="AT127" s="18" t="s">
        <v>133</v>
      </c>
      <c r="AU127" s="18" t="s">
        <v>81</v>
      </c>
    </row>
    <row r="128" spans="2:65" s="1" customFormat="1">
      <c r="B128" s="33"/>
      <c r="D128" s="147" t="s">
        <v>858</v>
      </c>
      <c r="F128" s="188" t="s">
        <v>907</v>
      </c>
      <c r="I128" s="144"/>
      <c r="L128" s="33"/>
      <c r="M128" s="145"/>
      <c r="T128" s="54"/>
      <c r="AT128" s="18" t="s">
        <v>858</v>
      </c>
      <c r="AU128" s="18" t="s">
        <v>81</v>
      </c>
    </row>
    <row r="129" spans="2:65" s="1" customFormat="1" ht="24.2" customHeight="1">
      <c r="B129" s="128"/>
      <c r="C129" s="129" t="s">
        <v>190</v>
      </c>
      <c r="D129" s="129" t="s">
        <v>126</v>
      </c>
      <c r="E129" s="130" t="s">
        <v>908</v>
      </c>
      <c r="F129" s="131" t="s">
        <v>740</v>
      </c>
      <c r="G129" s="132" t="s">
        <v>909</v>
      </c>
      <c r="H129" s="133">
        <v>111.413</v>
      </c>
      <c r="I129" s="134"/>
      <c r="J129" s="135">
        <f>ROUND(I129*H129,2)</f>
        <v>0</v>
      </c>
      <c r="K129" s="131" t="s">
        <v>130</v>
      </c>
      <c r="L129" s="33"/>
      <c r="M129" s="136" t="s">
        <v>3</v>
      </c>
      <c r="N129" s="137" t="s">
        <v>44</v>
      </c>
      <c r="P129" s="138">
        <f>O129*H129</f>
        <v>0</v>
      </c>
      <c r="Q129" s="138">
        <v>0</v>
      </c>
      <c r="R129" s="138">
        <f>Q129*H129</f>
        <v>0</v>
      </c>
      <c r="S129" s="138">
        <v>0</v>
      </c>
      <c r="T129" s="139">
        <f>S129*H129</f>
        <v>0</v>
      </c>
      <c r="AR129" s="140" t="s">
        <v>155</v>
      </c>
      <c r="AT129" s="140" t="s">
        <v>126</v>
      </c>
      <c r="AU129" s="140" t="s">
        <v>81</v>
      </c>
      <c r="AY129" s="18" t="s">
        <v>123</v>
      </c>
      <c r="BE129" s="141">
        <f>IF(N129="základní",J129,0)</f>
        <v>0</v>
      </c>
      <c r="BF129" s="141">
        <f>IF(N129="snížená",J129,0)</f>
        <v>0</v>
      </c>
      <c r="BG129" s="141">
        <f>IF(N129="zákl. přenesená",J129,0)</f>
        <v>0</v>
      </c>
      <c r="BH129" s="141">
        <f>IF(N129="sníž. přenesená",J129,0)</f>
        <v>0</v>
      </c>
      <c r="BI129" s="141">
        <f>IF(N129="nulová",J129,0)</f>
        <v>0</v>
      </c>
      <c r="BJ129" s="18" t="s">
        <v>81</v>
      </c>
      <c r="BK129" s="141">
        <f>ROUND(I129*H129,2)</f>
        <v>0</v>
      </c>
      <c r="BL129" s="18" t="s">
        <v>155</v>
      </c>
      <c r="BM129" s="140" t="s">
        <v>910</v>
      </c>
    </row>
    <row r="130" spans="2:65" s="1" customFormat="1">
      <c r="B130" s="33"/>
      <c r="D130" s="142" t="s">
        <v>133</v>
      </c>
      <c r="F130" s="143" t="s">
        <v>911</v>
      </c>
      <c r="I130" s="144"/>
      <c r="L130" s="33"/>
      <c r="M130" s="145"/>
      <c r="T130" s="54"/>
      <c r="AT130" s="18" t="s">
        <v>133</v>
      </c>
      <c r="AU130" s="18" t="s">
        <v>81</v>
      </c>
    </row>
    <row r="131" spans="2:65" s="13" customFormat="1">
      <c r="B131" s="153"/>
      <c r="D131" s="147" t="s">
        <v>139</v>
      </c>
      <c r="E131" s="154" t="s">
        <v>3</v>
      </c>
      <c r="F131" s="155" t="s">
        <v>912</v>
      </c>
      <c r="H131" s="156">
        <v>111.413</v>
      </c>
      <c r="I131" s="157"/>
      <c r="L131" s="153"/>
      <c r="M131" s="158"/>
      <c r="T131" s="159"/>
      <c r="AT131" s="154" t="s">
        <v>139</v>
      </c>
      <c r="AU131" s="154" t="s">
        <v>81</v>
      </c>
      <c r="AV131" s="13" t="s">
        <v>83</v>
      </c>
      <c r="AW131" s="13" t="s">
        <v>35</v>
      </c>
      <c r="AX131" s="13" t="s">
        <v>73</v>
      </c>
      <c r="AY131" s="154" t="s">
        <v>123</v>
      </c>
    </row>
    <row r="132" spans="2:65" s="14" customFormat="1">
      <c r="B132" s="163"/>
      <c r="D132" s="147" t="s">
        <v>139</v>
      </c>
      <c r="E132" s="164" t="s">
        <v>3</v>
      </c>
      <c r="F132" s="165" t="s">
        <v>347</v>
      </c>
      <c r="H132" s="166">
        <v>111.413</v>
      </c>
      <c r="I132" s="167"/>
      <c r="L132" s="163"/>
      <c r="M132" s="168"/>
      <c r="T132" s="169"/>
      <c r="AT132" s="164" t="s">
        <v>139</v>
      </c>
      <c r="AU132" s="164" t="s">
        <v>81</v>
      </c>
      <c r="AV132" s="14" t="s">
        <v>155</v>
      </c>
      <c r="AW132" s="14" t="s">
        <v>35</v>
      </c>
      <c r="AX132" s="14" t="s">
        <v>81</v>
      </c>
      <c r="AY132" s="164" t="s">
        <v>123</v>
      </c>
    </row>
    <row r="133" spans="2:65" s="1" customFormat="1" ht="24.2" customHeight="1">
      <c r="B133" s="128"/>
      <c r="C133" s="129" t="s">
        <v>197</v>
      </c>
      <c r="D133" s="129" t="s">
        <v>126</v>
      </c>
      <c r="E133" s="130" t="s">
        <v>913</v>
      </c>
      <c r="F133" s="131" t="s">
        <v>914</v>
      </c>
      <c r="G133" s="132" t="s">
        <v>884</v>
      </c>
      <c r="H133" s="133">
        <v>99.24</v>
      </c>
      <c r="I133" s="134"/>
      <c r="J133" s="135">
        <f>ROUND(I133*H133,2)</f>
        <v>0</v>
      </c>
      <c r="K133" s="131" t="s">
        <v>130</v>
      </c>
      <c r="L133" s="33"/>
      <c r="M133" s="136" t="s">
        <v>3</v>
      </c>
      <c r="N133" s="137" t="s">
        <v>44</v>
      </c>
      <c r="P133" s="138">
        <f>O133*H133</f>
        <v>0</v>
      </c>
      <c r="Q133" s="138">
        <v>0</v>
      </c>
      <c r="R133" s="138">
        <f>Q133*H133</f>
        <v>0</v>
      </c>
      <c r="S133" s="138">
        <v>0</v>
      </c>
      <c r="T133" s="139">
        <f>S133*H133</f>
        <v>0</v>
      </c>
      <c r="AR133" s="140" t="s">
        <v>155</v>
      </c>
      <c r="AT133" s="140" t="s">
        <v>126</v>
      </c>
      <c r="AU133" s="140" t="s">
        <v>81</v>
      </c>
      <c r="AY133" s="18" t="s">
        <v>123</v>
      </c>
      <c r="BE133" s="141">
        <f>IF(N133="základní",J133,0)</f>
        <v>0</v>
      </c>
      <c r="BF133" s="141">
        <f>IF(N133="snížená",J133,0)</f>
        <v>0</v>
      </c>
      <c r="BG133" s="141">
        <f>IF(N133="zákl. přenesená",J133,0)</f>
        <v>0</v>
      </c>
      <c r="BH133" s="141">
        <f>IF(N133="sníž. přenesená",J133,0)</f>
        <v>0</v>
      </c>
      <c r="BI133" s="141">
        <f>IF(N133="nulová",J133,0)</f>
        <v>0</v>
      </c>
      <c r="BJ133" s="18" t="s">
        <v>81</v>
      </c>
      <c r="BK133" s="141">
        <f>ROUND(I133*H133,2)</f>
        <v>0</v>
      </c>
      <c r="BL133" s="18" t="s">
        <v>155</v>
      </c>
      <c r="BM133" s="140" t="s">
        <v>915</v>
      </c>
    </row>
    <row r="134" spans="2:65" s="1" customFormat="1">
      <c r="B134" s="33"/>
      <c r="D134" s="142" t="s">
        <v>133</v>
      </c>
      <c r="F134" s="143" t="s">
        <v>916</v>
      </c>
      <c r="I134" s="144"/>
      <c r="L134" s="33"/>
      <c r="M134" s="145"/>
      <c r="T134" s="54"/>
      <c r="AT134" s="18" t="s">
        <v>133</v>
      </c>
      <c r="AU134" s="18" t="s">
        <v>81</v>
      </c>
    </row>
    <row r="135" spans="2:65" s="13" customFormat="1">
      <c r="B135" s="153"/>
      <c r="D135" s="147" t="s">
        <v>139</v>
      </c>
      <c r="E135" s="154" t="s">
        <v>3</v>
      </c>
      <c r="F135" s="155" t="s">
        <v>873</v>
      </c>
      <c r="H135" s="156">
        <v>32.527999999999999</v>
      </c>
      <c r="I135" s="157"/>
      <c r="L135" s="153"/>
      <c r="M135" s="158"/>
      <c r="T135" s="159"/>
      <c r="AT135" s="154" t="s">
        <v>139</v>
      </c>
      <c r="AU135" s="154" t="s">
        <v>81</v>
      </c>
      <c r="AV135" s="13" t="s">
        <v>83</v>
      </c>
      <c r="AW135" s="13" t="s">
        <v>35</v>
      </c>
      <c r="AX135" s="13" t="s">
        <v>73</v>
      </c>
      <c r="AY135" s="154" t="s">
        <v>123</v>
      </c>
    </row>
    <row r="136" spans="2:65" s="13" customFormat="1">
      <c r="B136" s="153"/>
      <c r="D136" s="147" t="s">
        <v>139</v>
      </c>
      <c r="E136" s="154" t="s">
        <v>3</v>
      </c>
      <c r="F136" s="155" t="s">
        <v>874</v>
      </c>
      <c r="H136" s="156">
        <v>36.631999999999998</v>
      </c>
      <c r="I136" s="157"/>
      <c r="L136" s="153"/>
      <c r="M136" s="158"/>
      <c r="T136" s="159"/>
      <c r="AT136" s="154" t="s">
        <v>139</v>
      </c>
      <c r="AU136" s="154" t="s">
        <v>81</v>
      </c>
      <c r="AV136" s="13" t="s">
        <v>83</v>
      </c>
      <c r="AW136" s="13" t="s">
        <v>35</v>
      </c>
      <c r="AX136" s="13" t="s">
        <v>73</v>
      </c>
      <c r="AY136" s="154" t="s">
        <v>123</v>
      </c>
    </row>
    <row r="137" spans="2:65" s="13" customFormat="1">
      <c r="B137" s="153"/>
      <c r="D137" s="147" t="s">
        <v>139</v>
      </c>
      <c r="E137" s="154" t="s">
        <v>3</v>
      </c>
      <c r="F137" s="155" t="s">
        <v>875</v>
      </c>
      <c r="H137" s="156">
        <v>21.28</v>
      </c>
      <c r="I137" s="157"/>
      <c r="L137" s="153"/>
      <c r="M137" s="158"/>
      <c r="T137" s="159"/>
      <c r="AT137" s="154" t="s">
        <v>139</v>
      </c>
      <c r="AU137" s="154" t="s">
        <v>81</v>
      </c>
      <c r="AV137" s="13" t="s">
        <v>83</v>
      </c>
      <c r="AW137" s="13" t="s">
        <v>35</v>
      </c>
      <c r="AX137" s="13" t="s">
        <v>73</v>
      </c>
      <c r="AY137" s="154" t="s">
        <v>123</v>
      </c>
    </row>
    <row r="138" spans="2:65" s="15" customFormat="1">
      <c r="B138" s="189"/>
      <c r="D138" s="147" t="s">
        <v>139</v>
      </c>
      <c r="E138" s="190" t="s">
        <v>3</v>
      </c>
      <c r="F138" s="191" t="s">
        <v>917</v>
      </c>
      <c r="H138" s="192">
        <v>90.44</v>
      </c>
      <c r="I138" s="193"/>
      <c r="L138" s="189"/>
      <c r="M138" s="194"/>
      <c r="T138" s="195"/>
      <c r="AT138" s="190" t="s">
        <v>139</v>
      </c>
      <c r="AU138" s="190" t="s">
        <v>81</v>
      </c>
      <c r="AV138" s="15" t="s">
        <v>147</v>
      </c>
      <c r="AW138" s="15" t="s">
        <v>35</v>
      </c>
      <c r="AX138" s="15" t="s">
        <v>73</v>
      </c>
      <c r="AY138" s="190" t="s">
        <v>123</v>
      </c>
    </row>
    <row r="139" spans="2:65" s="13" customFormat="1">
      <c r="B139" s="153"/>
      <c r="D139" s="147" t="s">
        <v>139</v>
      </c>
      <c r="E139" s="154" t="s">
        <v>3</v>
      </c>
      <c r="F139" s="155" t="s">
        <v>890</v>
      </c>
      <c r="H139" s="156">
        <v>8.8000000000000007</v>
      </c>
      <c r="I139" s="157"/>
      <c r="L139" s="153"/>
      <c r="M139" s="158"/>
      <c r="T139" s="159"/>
      <c r="AT139" s="154" t="s">
        <v>139</v>
      </c>
      <c r="AU139" s="154" t="s">
        <v>81</v>
      </c>
      <c r="AV139" s="13" t="s">
        <v>83</v>
      </c>
      <c r="AW139" s="13" t="s">
        <v>35</v>
      </c>
      <c r="AX139" s="13" t="s">
        <v>73</v>
      </c>
      <c r="AY139" s="154" t="s">
        <v>123</v>
      </c>
    </row>
    <row r="140" spans="2:65" s="14" customFormat="1">
      <c r="B140" s="163"/>
      <c r="D140" s="147" t="s">
        <v>139</v>
      </c>
      <c r="E140" s="164" t="s">
        <v>3</v>
      </c>
      <c r="F140" s="165" t="s">
        <v>347</v>
      </c>
      <c r="H140" s="166">
        <v>99.24</v>
      </c>
      <c r="I140" s="167"/>
      <c r="L140" s="163"/>
      <c r="M140" s="168"/>
      <c r="T140" s="169"/>
      <c r="AT140" s="164" t="s">
        <v>139</v>
      </c>
      <c r="AU140" s="164" t="s">
        <v>81</v>
      </c>
      <c r="AV140" s="14" t="s">
        <v>155</v>
      </c>
      <c r="AW140" s="14" t="s">
        <v>35</v>
      </c>
      <c r="AX140" s="14" t="s">
        <v>81</v>
      </c>
      <c r="AY140" s="164" t="s">
        <v>123</v>
      </c>
    </row>
    <row r="141" spans="2:65" s="11" customFormat="1" ht="25.9" customHeight="1">
      <c r="B141" s="116"/>
      <c r="D141" s="117" t="s">
        <v>72</v>
      </c>
      <c r="E141" s="118" t="s">
        <v>183</v>
      </c>
      <c r="F141" s="118" t="s">
        <v>606</v>
      </c>
      <c r="I141" s="119"/>
      <c r="J141" s="120">
        <f>BK141</f>
        <v>0</v>
      </c>
      <c r="L141" s="116"/>
      <c r="M141" s="121"/>
      <c r="P141" s="122">
        <f>SUM(P142:P155)</f>
        <v>0</v>
      </c>
      <c r="R141" s="122">
        <f>SUM(R142:R155)</f>
        <v>4.0690969800000003</v>
      </c>
      <c r="T141" s="123">
        <f>SUM(T142:T155)</f>
        <v>80.293399999999991</v>
      </c>
      <c r="AR141" s="117" t="s">
        <v>81</v>
      </c>
      <c r="AT141" s="124" t="s">
        <v>72</v>
      </c>
      <c r="AU141" s="124" t="s">
        <v>73</v>
      </c>
      <c r="AY141" s="117" t="s">
        <v>123</v>
      </c>
      <c r="BK141" s="125">
        <f>SUM(BK142:BK155)</f>
        <v>0</v>
      </c>
    </row>
    <row r="142" spans="2:65" s="1" customFormat="1" ht="16.5" customHeight="1">
      <c r="B142" s="128"/>
      <c r="C142" s="129" t="s">
        <v>9</v>
      </c>
      <c r="D142" s="129" t="s">
        <v>126</v>
      </c>
      <c r="E142" s="130" t="s">
        <v>918</v>
      </c>
      <c r="F142" s="131" t="s">
        <v>919</v>
      </c>
      <c r="G142" s="132" t="s">
        <v>322</v>
      </c>
      <c r="H142" s="133">
        <v>2.226</v>
      </c>
      <c r="I142" s="134"/>
      <c r="J142" s="135">
        <f>ROUND(I142*H142,2)</f>
        <v>0</v>
      </c>
      <c r="K142" s="131" t="s">
        <v>130</v>
      </c>
      <c r="L142" s="33"/>
      <c r="M142" s="136" t="s">
        <v>3</v>
      </c>
      <c r="N142" s="137" t="s">
        <v>44</v>
      </c>
      <c r="P142" s="138">
        <f>O142*H142</f>
        <v>0</v>
      </c>
      <c r="Q142" s="138">
        <v>0.12</v>
      </c>
      <c r="R142" s="138">
        <f>Q142*H142</f>
        <v>0.26711999999999997</v>
      </c>
      <c r="S142" s="138">
        <v>2.2000000000000002</v>
      </c>
      <c r="T142" s="139">
        <f>S142*H142</f>
        <v>4.8972000000000007</v>
      </c>
      <c r="AR142" s="140" t="s">
        <v>155</v>
      </c>
      <c r="AT142" s="140" t="s">
        <v>126</v>
      </c>
      <c r="AU142" s="140" t="s">
        <v>81</v>
      </c>
      <c r="AY142" s="18" t="s">
        <v>123</v>
      </c>
      <c r="BE142" s="141">
        <f>IF(N142="základní",J142,0)</f>
        <v>0</v>
      </c>
      <c r="BF142" s="141">
        <f>IF(N142="snížená",J142,0)</f>
        <v>0</v>
      </c>
      <c r="BG142" s="141">
        <f>IF(N142="zákl. přenesená",J142,0)</f>
        <v>0</v>
      </c>
      <c r="BH142" s="141">
        <f>IF(N142="sníž. přenesená",J142,0)</f>
        <v>0</v>
      </c>
      <c r="BI142" s="141">
        <f>IF(N142="nulová",J142,0)</f>
        <v>0</v>
      </c>
      <c r="BJ142" s="18" t="s">
        <v>81</v>
      </c>
      <c r="BK142" s="141">
        <f>ROUND(I142*H142,2)</f>
        <v>0</v>
      </c>
      <c r="BL142" s="18" t="s">
        <v>155</v>
      </c>
      <c r="BM142" s="140" t="s">
        <v>920</v>
      </c>
    </row>
    <row r="143" spans="2:65" s="1" customFormat="1">
      <c r="B143" s="33"/>
      <c r="D143" s="142" t="s">
        <v>133</v>
      </c>
      <c r="F143" s="143" t="s">
        <v>921</v>
      </c>
      <c r="I143" s="144"/>
      <c r="L143" s="33"/>
      <c r="M143" s="145"/>
      <c r="T143" s="54"/>
      <c r="AT143" s="18" t="s">
        <v>133</v>
      </c>
      <c r="AU143" s="18" t="s">
        <v>81</v>
      </c>
    </row>
    <row r="144" spans="2:65" s="13" customFormat="1">
      <c r="B144" s="153"/>
      <c r="D144" s="147" t="s">
        <v>139</v>
      </c>
      <c r="E144" s="154" t="s">
        <v>3</v>
      </c>
      <c r="F144" s="155" t="s">
        <v>922</v>
      </c>
      <c r="H144" s="156">
        <v>2.226</v>
      </c>
      <c r="I144" s="157"/>
      <c r="L144" s="153"/>
      <c r="M144" s="158"/>
      <c r="T144" s="159"/>
      <c r="AT144" s="154" t="s">
        <v>139</v>
      </c>
      <c r="AU144" s="154" t="s">
        <v>81</v>
      </c>
      <c r="AV144" s="13" t="s">
        <v>83</v>
      </c>
      <c r="AW144" s="13" t="s">
        <v>35</v>
      </c>
      <c r="AX144" s="13" t="s">
        <v>81</v>
      </c>
      <c r="AY144" s="154" t="s">
        <v>123</v>
      </c>
    </row>
    <row r="145" spans="2:65" s="1" customFormat="1" ht="16.5" customHeight="1">
      <c r="B145" s="128"/>
      <c r="C145" s="129" t="s">
        <v>214</v>
      </c>
      <c r="D145" s="129" t="s">
        <v>126</v>
      </c>
      <c r="E145" s="130" t="s">
        <v>923</v>
      </c>
      <c r="F145" s="131" t="s">
        <v>924</v>
      </c>
      <c r="G145" s="132" t="s">
        <v>322</v>
      </c>
      <c r="H145" s="133">
        <v>31.238</v>
      </c>
      <c r="I145" s="134"/>
      <c r="J145" s="135">
        <f>ROUND(I145*H145,2)</f>
        <v>0</v>
      </c>
      <c r="K145" s="131" t="s">
        <v>130</v>
      </c>
      <c r="L145" s="33"/>
      <c r="M145" s="136" t="s">
        <v>3</v>
      </c>
      <c r="N145" s="137" t="s">
        <v>44</v>
      </c>
      <c r="P145" s="138">
        <f>O145*H145</f>
        <v>0</v>
      </c>
      <c r="Q145" s="138">
        <v>0.12171</v>
      </c>
      <c r="R145" s="138">
        <f>Q145*H145</f>
        <v>3.8019769800000001</v>
      </c>
      <c r="S145" s="138">
        <v>2.4</v>
      </c>
      <c r="T145" s="139">
        <f>S145*H145</f>
        <v>74.971199999999996</v>
      </c>
      <c r="AR145" s="140" t="s">
        <v>155</v>
      </c>
      <c r="AT145" s="140" t="s">
        <v>126</v>
      </c>
      <c r="AU145" s="140" t="s">
        <v>81</v>
      </c>
      <c r="AY145" s="18" t="s">
        <v>123</v>
      </c>
      <c r="BE145" s="141">
        <f>IF(N145="základní",J145,0)</f>
        <v>0</v>
      </c>
      <c r="BF145" s="141">
        <f>IF(N145="snížená",J145,0)</f>
        <v>0</v>
      </c>
      <c r="BG145" s="141">
        <f>IF(N145="zákl. přenesená",J145,0)</f>
        <v>0</v>
      </c>
      <c r="BH145" s="141">
        <f>IF(N145="sníž. přenesená",J145,0)</f>
        <v>0</v>
      </c>
      <c r="BI145" s="141">
        <f>IF(N145="nulová",J145,0)</f>
        <v>0</v>
      </c>
      <c r="BJ145" s="18" t="s">
        <v>81</v>
      </c>
      <c r="BK145" s="141">
        <f>ROUND(I145*H145,2)</f>
        <v>0</v>
      </c>
      <c r="BL145" s="18" t="s">
        <v>155</v>
      </c>
      <c r="BM145" s="140" t="s">
        <v>925</v>
      </c>
    </row>
    <row r="146" spans="2:65" s="1" customFormat="1">
      <c r="B146" s="33"/>
      <c r="D146" s="142" t="s">
        <v>133</v>
      </c>
      <c r="F146" s="143" t="s">
        <v>926</v>
      </c>
      <c r="I146" s="144"/>
      <c r="L146" s="33"/>
      <c r="M146" s="145"/>
      <c r="T146" s="54"/>
      <c r="AT146" s="18" t="s">
        <v>133</v>
      </c>
      <c r="AU146" s="18" t="s">
        <v>81</v>
      </c>
    </row>
    <row r="147" spans="2:65" s="13" customFormat="1">
      <c r="B147" s="153"/>
      <c r="D147" s="147" t="s">
        <v>139</v>
      </c>
      <c r="E147" s="154" t="s">
        <v>3</v>
      </c>
      <c r="F147" s="155" t="s">
        <v>927</v>
      </c>
      <c r="H147" s="156">
        <v>13.44</v>
      </c>
      <c r="I147" s="157"/>
      <c r="L147" s="153"/>
      <c r="M147" s="158"/>
      <c r="T147" s="159"/>
      <c r="AT147" s="154" t="s">
        <v>139</v>
      </c>
      <c r="AU147" s="154" t="s">
        <v>81</v>
      </c>
      <c r="AV147" s="13" t="s">
        <v>83</v>
      </c>
      <c r="AW147" s="13" t="s">
        <v>35</v>
      </c>
      <c r="AX147" s="13" t="s">
        <v>73</v>
      </c>
      <c r="AY147" s="154" t="s">
        <v>123</v>
      </c>
    </row>
    <row r="148" spans="2:65" s="13" customFormat="1">
      <c r="B148" s="153"/>
      <c r="D148" s="147" t="s">
        <v>139</v>
      </c>
      <c r="E148" s="154" t="s">
        <v>3</v>
      </c>
      <c r="F148" s="155" t="s">
        <v>928</v>
      </c>
      <c r="H148" s="156">
        <v>6.024</v>
      </c>
      <c r="I148" s="157"/>
      <c r="L148" s="153"/>
      <c r="M148" s="158"/>
      <c r="T148" s="159"/>
      <c r="AT148" s="154" t="s">
        <v>139</v>
      </c>
      <c r="AU148" s="154" t="s">
        <v>81</v>
      </c>
      <c r="AV148" s="13" t="s">
        <v>83</v>
      </c>
      <c r="AW148" s="13" t="s">
        <v>35</v>
      </c>
      <c r="AX148" s="13" t="s">
        <v>73</v>
      </c>
      <c r="AY148" s="154" t="s">
        <v>123</v>
      </c>
    </row>
    <row r="149" spans="2:65" s="13" customFormat="1">
      <c r="B149" s="153"/>
      <c r="D149" s="147" t="s">
        <v>139</v>
      </c>
      <c r="E149" s="154" t="s">
        <v>3</v>
      </c>
      <c r="F149" s="155" t="s">
        <v>929</v>
      </c>
      <c r="H149" s="156">
        <v>9.8699999999999992</v>
      </c>
      <c r="I149" s="157"/>
      <c r="L149" s="153"/>
      <c r="M149" s="158"/>
      <c r="T149" s="159"/>
      <c r="AT149" s="154" t="s">
        <v>139</v>
      </c>
      <c r="AU149" s="154" t="s">
        <v>81</v>
      </c>
      <c r="AV149" s="13" t="s">
        <v>83</v>
      </c>
      <c r="AW149" s="13" t="s">
        <v>35</v>
      </c>
      <c r="AX149" s="13" t="s">
        <v>73</v>
      </c>
      <c r="AY149" s="154" t="s">
        <v>123</v>
      </c>
    </row>
    <row r="150" spans="2:65" s="13" customFormat="1">
      <c r="B150" s="153"/>
      <c r="D150" s="147" t="s">
        <v>139</v>
      </c>
      <c r="E150" s="154" t="s">
        <v>3</v>
      </c>
      <c r="F150" s="155" t="s">
        <v>930</v>
      </c>
      <c r="H150" s="156">
        <v>1.9039999999999999</v>
      </c>
      <c r="I150" s="157"/>
      <c r="L150" s="153"/>
      <c r="M150" s="158"/>
      <c r="T150" s="159"/>
      <c r="AT150" s="154" t="s">
        <v>139</v>
      </c>
      <c r="AU150" s="154" t="s">
        <v>81</v>
      </c>
      <c r="AV150" s="13" t="s">
        <v>83</v>
      </c>
      <c r="AW150" s="13" t="s">
        <v>35</v>
      </c>
      <c r="AX150" s="13" t="s">
        <v>73</v>
      </c>
      <c r="AY150" s="154" t="s">
        <v>123</v>
      </c>
    </row>
    <row r="151" spans="2:65" s="14" customFormat="1">
      <c r="B151" s="163"/>
      <c r="D151" s="147" t="s">
        <v>139</v>
      </c>
      <c r="E151" s="164" t="s">
        <v>3</v>
      </c>
      <c r="F151" s="165" t="s">
        <v>347</v>
      </c>
      <c r="H151" s="166">
        <v>31.237999999999996</v>
      </c>
      <c r="I151" s="167"/>
      <c r="L151" s="163"/>
      <c r="M151" s="168"/>
      <c r="T151" s="169"/>
      <c r="AT151" s="164" t="s">
        <v>139</v>
      </c>
      <c r="AU151" s="164" t="s">
        <v>81</v>
      </c>
      <c r="AV151" s="14" t="s">
        <v>155</v>
      </c>
      <c r="AW151" s="14" t="s">
        <v>35</v>
      </c>
      <c r="AX151" s="14" t="s">
        <v>81</v>
      </c>
      <c r="AY151" s="164" t="s">
        <v>123</v>
      </c>
    </row>
    <row r="152" spans="2:65" s="1" customFormat="1" ht="44.25" customHeight="1">
      <c r="B152" s="128"/>
      <c r="C152" s="129" t="s">
        <v>221</v>
      </c>
      <c r="D152" s="129" t="s">
        <v>126</v>
      </c>
      <c r="E152" s="130" t="s">
        <v>931</v>
      </c>
      <c r="F152" s="131" t="s">
        <v>932</v>
      </c>
      <c r="G152" s="132" t="s">
        <v>370</v>
      </c>
      <c r="H152" s="133">
        <v>17</v>
      </c>
      <c r="I152" s="134"/>
      <c r="J152" s="135">
        <f>ROUND(I152*H152,2)</f>
        <v>0</v>
      </c>
      <c r="K152" s="131" t="s">
        <v>130</v>
      </c>
      <c r="L152" s="33"/>
      <c r="M152" s="136" t="s">
        <v>3</v>
      </c>
      <c r="N152" s="137" t="s">
        <v>44</v>
      </c>
      <c r="P152" s="138">
        <f>O152*H152</f>
        <v>0</v>
      </c>
      <c r="Q152" s="138">
        <v>0</v>
      </c>
      <c r="R152" s="138">
        <f>Q152*H152</f>
        <v>0</v>
      </c>
      <c r="S152" s="138">
        <v>2.5000000000000001E-2</v>
      </c>
      <c r="T152" s="139">
        <f>S152*H152</f>
        <v>0.42500000000000004</v>
      </c>
      <c r="AR152" s="140" t="s">
        <v>155</v>
      </c>
      <c r="AT152" s="140" t="s">
        <v>126</v>
      </c>
      <c r="AU152" s="140" t="s">
        <v>81</v>
      </c>
      <c r="AY152" s="18" t="s">
        <v>123</v>
      </c>
      <c r="BE152" s="141">
        <f>IF(N152="základní",J152,0)</f>
        <v>0</v>
      </c>
      <c r="BF152" s="141">
        <f>IF(N152="snížená",J152,0)</f>
        <v>0</v>
      </c>
      <c r="BG152" s="141">
        <f>IF(N152="zákl. přenesená",J152,0)</f>
        <v>0</v>
      </c>
      <c r="BH152" s="141">
        <f>IF(N152="sníž. přenesená",J152,0)</f>
        <v>0</v>
      </c>
      <c r="BI152" s="141">
        <f>IF(N152="nulová",J152,0)</f>
        <v>0</v>
      </c>
      <c r="BJ152" s="18" t="s">
        <v>81</v>
      </c>
      <c r="BK152" s="141">
        <f>ROUND(I152*H152,2)</f>
        <v>0</v>
      </c>
      <c r="BL152" s="18" t="s">
        <v>155</v>
      </c>
      <c r="BM152" s="140" t="s">
        <v>933</v>
      </c>
    </row>
    <row r="153" spans="2:65" s="1" customFormat="1">
      <c r="B153" s="33"/>
      <c r="D153" s="142" t="s">
        <v>133</v>
      </c>
      <c r="F153" s="143" t="s">
        <v>934</v>
      </c>
      <c r="I153" s="144"/>
      <c r="L153" s="33"/>
      <c r="M153" s="145"/>
      <c r="T153" s="54"/>
      <c r="AT153" s="18" t="s">
        <v>133</v>
      </c>
      <c r="AU153" s="18" t="s">
        <v>81</v>
      </c>
    </row>
    <row r="154" spans="2:65" s="1" customFormat="1">
      <c r="B154" s="33"/>
      <c r="D154" s="147" t="s">
        <v>858</v>
      </c>
      <c r="F154" s="188" t="s">
        <v>935</v>
      </c>
      <c r="I154" s="144"/>
      <c r="L154" s="33"/>
      <c r="M154" s="145"/>
      <c r="T154" s="54"/>
      <c r="AT154" s="18" t="s">
        <v>858</v>
      </c>
      <c r="AU154" s="18" t="s">
        <v>81</v>
      </c>
    </row>
    <row r="155" spans="2:65" s="13" customFormat="1">
      <c r="B155" s="153"/>
      <c r="D155" s="147" t="s">
        <v>139</v>
      </c>
      <c r="E155" s="154" t="s">
        <v>3</v>
      </c>
      <c r="F155" s="155" t="s">
        <v>936</v>
      </c>
      <c r="H155" s="156">
        <v>17</v>
      </c>
      <c r="I155" s="157"/>
      <c r="L155" s="153"/>
      <c r="M155" s="158"/>
      <c r="T155" s="159"/>
      <c r="AT155" s="154" t="s">
        <v>139</v>
      </c>
      <c r="AU155" s="154" t="s">
        <v>81</v>
      </c>
      <c r="AV155" s="13" t="s">
        <v>83</v>
      </c>
      <c r="AW155" s="13" t="s">
        <v>35</v>
      </c>
      <c r="AX155" s="13" t="s">
        <v>81</v>
      </c>
      <c r="AY155" s="154" t="s">
        <v>123</v>
      </c>
    </row>
    <row r="156" spans="2:65" s="11" customFormat="1" ht="25.9" customHeight="1">
      <c r="B156" s="116"/>
      <c r="D156" s="117" t="s">
        <v>72</v>
      </c>
      <c r="E156" s="118" t="s">
        <v>713</v>
      </c>
      <c r="F156" s="118" t="s">
        <v>714</v>
      </c>
      <c r="I156" s="119"/>
      <c r="J156" s="120">
        <f>BK156</f>
        <v>0</v>
      </c>
      <c r="L156" s="116"/>
      <c r="M156" s="121"/>
      <c r="P156" s="122">
        <f>SUM(P157:P189)</f>
        <v>0</v>
      </c>
      <c r="R156" s="122">
        <f>SUM(R157:R189)</f>
        <v>0</v>
      </c>
      <c r="T156" s="123">
        <f>SUM(T157:T189)</f>
        <v>0</v>
      </c>
      <c r="AR156" s="117" t="s">
        <v>81</v>
      </c>
      <c r="AT156" s="124" t="s">
        <v>72</v>
      </c>
      <c r="AU156" s="124" t="s">
        <v>73</v>
      </c>
      <c r="AY156" s="117" t="s">
        <v>123</v>
      </c>
      <c r="BK156" s="125">
        <f>SUM(BK157:BK189)</f>
        <v>0</v>
      </c>
    </row>
    <row r="157" spans="2:65" s="1" customFormat="1" ht="33" customHeight="1">
      <c r="B157" s="128"/>
      <c r="C157" s="129" t="s">
        <v>227</v>
      </c>
      <c r="D157" s="129" t="s">
        <v>126</v>
      </c>
      <c r="E157" s="130" t="s">
        <v>937</v>
      </c>
      <c r="F157" s="131" t="s">
        <v>938</v>
      </c>
      <c r="G157" s="132" t="s">
        <v>373</v>
      </c>
      <c r="H157" s="133">
        <v>136.429</v>
      </c>
      <c r="I157" s="134"/>
      <c r="J157" s="135">
        <f>ROUND(I157*H157,2)</f>
        <v>0</v>
      </c>
      <c r="K157" s="131" t="s">
        <v>130</v>
      </c>
      <c r="L157" s="33"/>
      <c r="M157" s="136" t="s">
        <v>3</v>
      </c>
      <c r="N157" s="137" t="s">
        <v>44</v>
      </c>
      <c r="P157" s="138">
        <f>O157*H157</f>
        <v>0</v>
      </c>
      <c r="Q157" s="138">
        <v>0</v>
      </c>
      <c r="R157" s="138">
        <f>Q157*H157</f>
        <v>0</v>
      </c>
      <c r="S157" s="138">
        <v>0</v>
      </c>
      <c r="T157" s="139">
        <f>S157*H157</f>
        <v>0</v>
      </c>
      <c r="AR157" s="140" t="s">
        <v>155</v>
      </c>
      <c r="AT157" s="140" t="s">
        <v>126</v>
      </c>
      <c r="AU157" s="140" t="s">
        <v>81</v>
      </c>
      <c r="AY157" s="18" t="s">
        <v>123</v>
      </c>
      <c r="BE157" s="141">
        <f>IF(N157="základní",J157,0)</f>
        <v>0</v>
      </c>
      <c r="BF157" s="141">
        <f>IF(N157="snížená",J157,0)</f>
        <v>0</v>
      </c>
      <c r="BG157" s="141">
        <f>IF(N157="zákl. přenesená",J157,0)</f>
        <v>0</v>
      </c>
      <c r="BH157" s="141">
        <f>IF(N157="sníž. přenesená",J157,0)</f>
        <v>0</v>
      </c>
      <c r="BI157" s="141">
        <f>IF(N157="nulová",J157,0)</f>
        <v>0</v>
      </c>
      <c r="BJ157" s="18" t="s">
        <v>81</v>
      </c>
      <c r="BK157" s="141">
        <f>ROUND(I157*H157,2)</f>
        <v>0</v>
      </c>
      <c r="BL157" s="18" t="s">
        <v>155</v>
      </c>
      <c r="BM157" s="140" t="s">
        <v>939</v>
      </c>
    </row>
    <row r="158" spans="2:65" s="1" customFormat="1">
      <c r="B158" s="33"/>
      <c r="D158" s="142" t="s">
        <v>133</v>
      </c>
      <c r="F158" s="143" t="s">
        <v>940</v>
      </c>
      <c r="I158" s="144"/>
      <c r="L158" s="33"/>
      <c r="M158" s="145"/>
      <c r="T158" s="54"/>
      <c r="AT158" s="18" t="s">
        <v>133</v>
      </c>
      <c r="AU158" s="18" t="s">
        <v>81</v>
      </c>
    </row>
    <row r="159" spans="2:65" s="13" customFormat="1">
      <c r="B159" s="153"/>
      <c r="D159" s="147" t="s">
        <v>139</v>
      </c>
      <c r="E159" s="154" t="s">
        <v>3</v>
      </c>
      <c r="F159" s="155" t="s">
        <v>941</v>
      </c>
      <c r="H159" s="156">
        <v>52.991999999999997</v>
      </c>
      <c r="I159" s="157"/>
      <c r="L159" s="153"/>
      <c r="M159" s="158"/>
      <c r="T159" s="159"/>
      <c r="AT159" s="154" t="s">
        <v>139</v>
      </c>
      <c r="AU159" s="154" t="s">
        <v>81</v>
      </c>
      <c r="AV159" s="13" t="s">
        <v>83</v>
      </c>
      <c r="AW159" s="13" t="s">
        <v>35</v>
      </c>
      <c r="AX159" s="13" t="s">
        <v>73</v>
      </c>
      <c r="AY159" s="154" t="s">
        <v>123</v>
      </c>
    </row>
    <row r="160" spans="2:65" s="13" customFormat="1">
      <c r="B160" s="153"/>
      <c r="D160" s="147" t="s">
        <v>139</v>
      </c>
      <c r="E160" s="154" t="s">
        <v>3</v>
      </c>
      <c r="F160" s="155" t="s">
        <v>942</v>
      </c>
      <c r="H160" s="156">
        <v>5.3419999999999996</v>
      </c>
      <c r="I160" s="157"/>
      <c r="L160" s="153"/>
      <c r="M160" s="158"/>
      <c r="T160" s="159"/>
      <c r="AT160" s="154" t="s">
        <v>139</v>
      </c>
      <c r="AU160" s="154" t="s">
        <v>81</v>
      </c>
      <c r="AV160" s="13" t="s">
        <v>83</v>
      </c>
      <c r="AW160" s="13" t="s">
        <v>35</v>
      </c>
      <c r="AX160" s="13" t="s">
        <v>73</v>
      </c>
      <c r="AY160" s="154" t="s">
        <v>123</v>
      </c>
    </row>
    <row r="161" spans="2:65" s="13" customFormat="1">
      <c r="B161" s="153"/>
      <c r="D161" s="147" t="s">
        <v>139</v>
      </c>
      <c r="E161" s="154" t="s">
        <v>3</v>
      </c>
      <c r="F161" s="155" t="s">
        <v>943</v>
      </c>
      <c r="H161" s="156">
        <v>78.094999999999999</v>
      </c>
      <c r="I161" s="157"/>
      <c r="L161" s="153"/>
      <c r="M161" s="158"/>
      <c r="T161" s="159"/>
      <c r="AT161" s="154" t="s">
        <v>139</v>
      </c>
      <c r="AU161" s="154" t="s">
        <v>81</v>
      </c>
      <c r="AV161" s="13" t="s">
        <v>83</v>
      </c>
      <c r="AW161" s="13" t="s">
        <v>35</v>
      </c>
      <c r="AX161" s="13" t="s">
        <v>73</v>
      </c>
      <c r="AY161" s="154" t="s">
        <v>123</v>
      </c>
    </row>
    <row r="162" spans="2:65" s="14" customFormat="1">
      <c r="B162" s="163"/>
      <c r="D162" s="147" t="s">
        <v>139</v>
      </c>
      <c r="E162" s="164" t="s">
        <v>3</v>
      </c>
      <c r="F162" s="165" t="s">
        <v>347</v>
      </c>
      <c r="H162" s="166">
        <v>136.429</v>
      </c>
      <c r="I162" s="167"/>
      <c r="L162" s="163"/>
      <c r="M162" s="168"/>
      <c r="T162" s="169"/>
      <c r="AT162" s="164" t="s">
        <v>139</v>
      </c>
      <c r="AU162" s="164" t="s">
        <v>81</v>
      </c>
      <c r="AV162" s="14" t="s">
        <v>155</v>
      </c>
      <c r="AW162" s="14" t="s">
        <v>35</v>
      </c>
      <c r="AX162" s="14" t="s">
        <v>81</v>
      </c>
      <c r="AY162" s="164" t="s">
        <v>123</v>
      </c>
    </row>
    <row r="163" spans="2:65" s="1" customFormat="1" ht="21.75" customHeight="1">
      <c r="B163" s="128"/>
      <c r="C163" s="129" t="s">
        <v>233</v>
      </c>
      <c r="D163" s="129" t="s">
        <v>126</v>
      </c>
      <c r="E163" s="130" t="s">
        <v>944</v>
      </c>
      <c r="F163" s="131" t="s">
        <v>945</v>
      </c>
      <c r="G163" s="132" t="s">
        <v>909</v>
      </c>
      <c r="H163" s="133">
        <v>136.429</v>
      </c>
      <c r="I163" s="134"/>
      <c r="J163" s="135">
        <f>ROUND(I163*H163,2)</f>
        <v>0</v>
      </c>
      <c r="K163" s="131" t="s">
        <v>130</v>
      </c>
      <c r="L163" s="33"/>
      <c r="M163" s="136" t="s">
        <v>3</v>
      </c>
      <c r="N163" s="137" t="s">
        <v>44</v>
      </c>
      <c r="P163" s="138">
        <f>O163*H163</f>
        <v>0</v>
      </c>
      <c r="Q163" s="138">
        <v>0</v>
      </c>
      <c r="R163" s="138">
        <f>Q163*H163</f>
        <v>0</v>
      </c>
      <c r="S163" s="138">
        <v>0</v>
      </c>
      <c r="T163" s="139">
        <f>S163*H163</f>
        <v>0</v>
      </c>
      <c r="AR163" s="140" t="s">
        <v>155</v>
      </c>
      <c r="AT163" s="140" t="s">
        <v>126</v>
      </c>
      <c r="AU163" s="140" t="s">
        <v>81</v>
      </c>
      <c r="AY163" s="18" t="s">
        <v>123</v>
      </c>
      <c r="BE163" s="141">
        <f>IF(N163="základní",J163,0)</f>
        <v>0</v>
      </c>
      <c r="BF163" s="141">
        <f>IF(N163="snížená",J163,0)</f>
        <v>0</v>
      </c>
      <c r="BG163" s="141">
        <f>IF(N163="zákl. přenesená",J163,0)</f>
        <v>0</v>
      </c>
      <c r="BH163" s="141">
        <f>IF(N163="sníž. přenesená",J163,0)</f>
        <v>0</v>
      </c>
      <c r="BI163" s="141">
        <f>IF(N163="nulová",J163,0)</f>
        <v>0</v>
      </c>
      <c r="BJ163" s="18" t="s">
        <v>81</v>
      </c>
      <c r="BK163" s="141">
        <f>ROUND(I163*H163,2)</f>
        <v>0</v>
      </c>
      <c r="BL163" s="18" t="s">
        <v>155</v>
      </c>
      <c r="BM163" s="140" t="s">
        <v>946</v>
      </c>
    </row>
    <row r="164" spans="2:65" s="1" customFormat="1">
      <c r="B164" s="33"/>
      <c r="D164" s="142" t="s">
        <v>133</v>
      </c>
      <c r="F164" s="143" t="s">
        <v>947</v>
      </c>
      <c r="I164" s="144"/>
      <c r="L164" s="33"/>
      <c r="M164" s="145"/>
      <c r="T164" s="54"/>
      <c r="AT164" s="18" t="s">
        <v>133</v>
      </c>
      <c r="AU164" s="18" t="s">
        <v>81</v>
      </c>
    </row>
    <row r="165" spans="2:65" s="13" customFormat="1">
      <c r="B165" s="153"/>
      <c r="D165" s="147" t="s">
        <v>139</v>
      </c>
      <c r="E165" s="154" t="s">
        <v>3</v>
      </c>
      <c r="F165" s="155" t="s">
        <v>941</v>
      </c>
      <c r="H165" s="156">
        <v>52.991999999999997</v>
      </c>
      <c r="I165" s="157"/>
      <c r="L165" s="153"/>
      <c r="M165" s="158"/>
      <c r="T165" s="159"/>
      <c r="AT165" s="154" t="s">
        <v>139</v>
      </c>
      <c r="AU165" s="154" t="s">
        <v>81</v>
      </c>
      <c r="AV165" s="13" t="s">
        <v>83</v>
      </c>
      <c r="AW165" s="13" t="s">
        <v>35</v>
      </c>
      <c r="AX165" s="13" t="s">
        <v>73</v>
      </c>
      <c r="AY165" s="154" t="s">
        <v>123</v>
      </c>
    </row>
    <row r="166" spans="2:65" s="13" customFormat="1">
      <c r="B166" s="153"/>
      <c r="D166" s="147" t="s">
        <v>139</v>
      </c>
      <c r="E166" s="154" t="s">
        <v>3</v>
      </c>
      <c r="F166" s="155" t="s">
        <v>942</v>
      </c>
      <c r="H166" s="156">
        <v>5.3419999999999996</v>
      </c>
      <c r="I166" s="157"/>
      <c r="L166" s="153"/>
      <c r="M166" s="158"/>
      <c r="T166" s="159"/>
      <c r="AT166" s="154" t="s">
        <v>139</v>
      </c>
      <c r="AU166" s="154" t="s">
        <v>81</v>
      </c>
      <c r="AV166" s="13" t="s">
        <v>83</v>
      </c>
      <c r="AW166" s="13" t="s">
        <v>35</v>
      </c>
      <c r="AX166" s="13" t="s">
        <v>73</v>
      </c>
      <c r="AY166" s="154" t="s">
        <v>123</v>
      </c>
    </row>
    <row r="167" spans="2:65" s="13" customFormat="1">
      <c r="B167" s="153"/>
      <c r="D167" s="147" t="s">
        <v>139</v>
      </c>
      <c r="E167" s="154" t="s">
        <v>3</v>
      </c>
      <c r="F167" s="155" t="s">
        <v>943</v>
      </c>
      <c r="H167" s="156">
        <v>78.094999999999999</v>
      </c>
      <c r="I167" s="157"/>
      <c r="L167" s="153"/>
      <c r="M167" s="158"/>
      <c r="T167" s="159"/>
      <c r="AT167" s="154" t="s">
        <v>139</v>
      </c>
      <c r="AU167" s="154" t="s">
        <v>81</v>
      </c>
      <c r="AV167" s="13" t="s">
        <v>83</v>
      </c>
      <c r="AW167" s="13" t="s">
        <v>35</v>
      </c>
      <c r="AX167" s="13" t="s">
        <v>73</v>
      </c>
      <c r="AY167" s="154" t="s">
        <v>123</v>
      </c>
    </row>
    <row r="168" spans="2:65" s="14" customFormat="1">
      <c r="B168" s="163"/>
      <c r="D168" s="147" t="s">
        <v>139</v>
      </c>
      <c r="E168" s="164" t="s">
        <v>844</v>
      </c>
      <c r="F168" s="165" t="s">
        <v>347</v>
      </c>
      <c r="H168" s="166">
        <v>136.429</v>
      </c>
      <c r="I168" s="167"/>
      <c r="L168" s="163"/>
      <c r="M168" s="168"/>
      <c r="T168" s="169"/>
      <c r="AT168" s="164" t="s">
        <v>139</v>
      </c>
      <c r="AU168" s="164" t="s">
        <v>81</v>
      </c>
      <c r="AV168" s="14" t="s">
        <v>155</v>
      </c>
      <c r="AW168" s="14" t="s">
        <v>35</v>
      </c>
      <c r="AX168" s="14" t="s">
        <v>81</v>
      </c>
      <c r="AY168" s="164" t="s">
        <v>123</v>
      </c>
    </row>
    <row r="169" spans="2:65" s="1" customFormat="1" ht="24.2" customHeight="1">
      <c r="B169" s="128"/>
      <c r="C169" s="129" t="s">
        <v>242</v>
      </c>
      <c r="D169" s="129" t="s">
        <v>126</v>
      </c>
      <c r="E169" s="130" t="s">
        <v>948</v>
      </c>
      <c r="F169" s="131" t="s">
        <v>949</v>
      </c>
      <c r="G169" s="132" t="s">
        <v>909</v>
      </c>
      <c r="H169" s="133">
        <v>2728.58</v>
      </c>
      <c r="I169" s="134"/>
      <c r="J169" s="135">
        <f>ROUND(I169*H169,2)</f>
        <v>0</v>
      </c>
      <c r="K169" s="131" t="s">
        <v>130</v>
      </c>
      <c r="L169" s="33"/>
      <c r="M169" s="136" t="s">
        <v>3</v>
      </c>
      <c r="N169" s="137" t="s">
        <v>44</v>
      </c>
      <c r="P169" s="138">
        <f>O169*H169</f>
        <v>0</v>
      </c>
      <c r="Q169" s="138">
        <v>0</v>
      </c>
      <c r="R169" s="138">
        <f>Q169*H169</f>
        <v>0</v>
      </c>
      <c r="S169" s="138">
        <v>0</v>
      </c>
      <c r="T169" s="139">
        <f>S169*H169</f>
        <v>0</v>
      </c>
      <c r="AR169" s="140" t="s">
        <v>155</v>
      </c>
      <c r="AT169" s="140" t="s">
        <v>126</v>
      </c>
      <c r="AU169" s="140" t="s">
        <v>81</v>
      </c>
      <c r="AY169" s="18" t="s">
        <v>123</v>
      </c>
      <c r="BE169" s="141">
        <f>IF(N169="základní",J169,0)</f>
        <v>0</v>
      </c>
      <c r="BF169" s="141">
        <f>IF(N169="snížená",J169,0)</f>
        <v>0</v>
      </c>
      <c r="BG169" s="141">
        <f>IF(N169="zákl. přenesená",J169,0)</f>
        <v>0</v>
      </c>
      <c r="BH169" s="141">
        <f>IF(N169="sníž. přenesená",J169,0)</f>
        <v>0</v>
      </c>
      <c r="BI169" s="141">
        <f>IF(N169="nulová",J169,0)</f>
        <v>0</v>
      </c>
      <c r="BJ169" s="18" t="s">
        <v>81</v>
      </c>
      <c r="BK169" s="141">
        <f>ROUND(I169*H169,2)</f>
        <v>0</v>
      </c>
      <c r="BL169" s="18" t="s">
        <v>155</v>
      </c>
      <c r="BM169" s="140" t="s">
        <v>950</v>
      </c>
    </row>
    <row r="170" spans="2:65" s="1" customFormat="1">
      <c r="B170" s="33"/>
      <c r="D170" s="142" t="s">
        <v>133</v>
      </c>
      <c r="F170" s="143" t="s">
        <v>951</v>
      </c>
      <c r="I170" s="144"/>
      <c r="L170" s="33"/>
      <c r="M170" s="145"/>
      <c r="T170" s="54"/>
      <c r="AT170" s="18" t="s">
        <v>133</v>
      </c>
      <c r="AU170" s="18" t="s">
        <v>81</v>
      </c>
    </row>
    <row r="171" spans="2:65" s="13" customFormat="1">
      <c r="B171" s="153"/>
      <c r="D171" s="147" t="s">
        <v>139</v>
      </c>
      <c r="E171" s="154" t="s">
        <v>3</v>
      </c>
      <c r="F171" s="155" t="s">
        <v>941</v>
      </c>
      <c r="H171" s="156">
        <v>52.991999999999997</v>
      </c>
      <c r="I171" s="157"/>
      <c r="L171" s="153"/>
      <c r="M171" s="158"/>
      <c r="T171" s="159"/>
      <c r="AT171" s="154" t="s">
        <v>139</v>
      </c>
      <c r="AU171" s="154" t="s">
        <v>81</v>
      </c>
      <c r="AV171" s="13" t="s">
        <v>83</v>
      </c>
      <c r="AW171" s="13" t="s">
        <v>35</v>
      </c>
      <c r="AX171" s="13" t="s">
        <v>73</v>
      </c>
      <c r="AY171" s="154" t="s">
        <v>123</v>
      </c>
    </row>
    <row r="172" spans="2:65" s="13" customFormat="1">
      <c r="B172" s="153"/>
      <c r="D172" s="147" t="s">
        <v>139</v>
      </c>
      <c r="E172" s="154" t="s">
        <v>3</v>
      </c>
      <c r="F172" s="155" t="s">
        <v>942</v>
      </c>
      <c r="H172" s="156">
        <v>5.3419999999999996</v>
      </c>
      <c r="I172" s="157"/>
      <c r="L172" s="153"/>
      <c r="M172" s="158"/>
      <c r="T172" s="159"/>
      <c r="AT172" s="154" t="s">
        <v>139</v>
      </c>
      <c r="AU172" s="154" t="s">
        <v>81</v>
      </c>
      <c r="AV172" s="13" t="s">
        <v>83</v>
      </c>
      <c r="AW172" s="13" t="s">
        <v>35</v>
      </c>
      <c r="AX172" s="13" t="s">
        <v>73</v>
      </c>
      <c r="AY172" s="154" t="s">
        <v>123</v>
      </c>
    </row>
    <row r="173" spans="2:65" s="13" customFormat="1">
      <c r="B173" s="153"/>
      <c r="D173" s="147" t="s">
        <v>139</v>
      </c>
      <c r="E173" s="154" t="s">
        <v>3</v>
      </c>
      <c r="F173" s="155" t="s">
        <v>943</v>
      </c>
      <c r="H173" s="156">
        <v>78.094999999999999</v>
      </c>
      <c r="I173" s="157"/>
      <c r="L173" s="153"/>
      <c r="M173" s="158"/>
      <c r="T173" s="159"/>
      <c r="AT173" s="154" t="s">
        <v>139</v>
      </c>
      <c r="AU173" s="154" t="s">
        <v>81</v>
      </c>
      <c r="AV173" s="13" t="s">
        <v>83</v>
      </c>
      <c r="AW173" s="13" t="s">
        <v>35</v>
      </c>
      <c r="AX173" s="13" t="s">
        <v>73</v>
      </c>
      <c r="AY173" s="154" t="s">
        <v>123</v>
      </c>
    </row>
    <row r="174" spans="2:65" s="15" customFormat="1">
      <c r="B174" s="189"/>
      <c r="D174" s="147" t="s">
        <v>139</v>
      </c>
      <c r="E174" s="190" t="s">
        <v>3</v>
      </c>
      <c r="F174" s="191" t="s">
        <v>917</v>
      </c>
      <c r="H174" s="192">
        <v>136.429</v>
      </c>
      <c r="I174" s="193"/>
      <c r="L174" s="189"/>
      <c r="M174" s="194"/>
      <c r="T174" s="195"/>
      <c r="AT174" s="190" t="s">
        <v>139</v>
      </c>
      <c r="AU174" s="190" t="s">
        <v>81</v>
      </c>
      <c r="AV174" s="15" t="s">
        <v>147</v>
      </c>
      <c r="AW174" s="15" t="s">
        <v>35</v>
      </c>
      <c r="AX174" s="15" t="s">
        <v>73</v>
      </c>
      <c r="AY174" s="190" t="s">
        <v>123</v>
      </c>
    </row>
    <row r="175" spans="2:65" s="13" customFormat="1">
      <c r="B175" s="153"/>
      <c r="D175" s="147" t="s">
        <v>139</v>
      </c>
      <c r="E175" s="154" t="s">
        <v>3</v>
      </c>
      <c r="F175" s="155" t="s">
        <v>952</v>
      </c>
      <c r="H175" s="156">
        <v>2592.1509999999998</v>
      </c>
      <c r="I175" s="157"/>
      <c r="L175" s="153"/>
      <c r="M175" s="158"/>
      <c r="T175" s="159"/>
      <c r="AT175" s="154" t="s">
        <v>139</v>
      </c>
      <c r="AU175" s="154" t="s">
        <v>81</v>
      </c>
      <c r="AV175" s="13" t="s">
        <v>83</v>
      </c>
      <c r="AW175" s="13" t="s">
        <v>35</v>
      </c>
      <c r="AX175" s="13" t="s">
        <v>73</v>
      </c>
      <c r="AY175" s="154" t="s">
        <v>123</v>
      </c>
    </row>
    <row r="176" spans="2:65" s="15" customFormat="1">
      <c r="B176" s="189"/>
      <c r="D176" s="147" t="s">
        <v>139</v>
      </c>
      <c r="E176" s="190" t="s">
        <v>3</v>
      </c>
      <c r="F176" s="191" t="s">
        <v>917</v>
      </c>
      <c r="H176" s="192">
        <v>2592.1509999999998</v>
      </c>
      <c r="I176" s="193"/>
      <c r="L176" s="189"/>
      <c r="M176" s="194"/>
      <c r="T176" s="195"/>
      <c r="AT176" s="190" t="s">
        <v>139</v>
      </c>
      <c r="AU176" s="190" t="s">
        <v>81</v>
      </c>
      <c r="AV176" s="15" t="s">
        <v>147</v>
      </c>
      <c r="AW176" s="15" t="s">
        <v>35</v>
      </c>
      <c r="AX176" s="15" t="s">
        <v>73</v>
      </c>
      <c r="AY176" s="190" t="s">
        <v>123</v>
      </c>
    </row>
    <row r="177" spans="2:65" s="14" customFormat="1">
      <c r="B177" s="163"/>
      <c r="D177" s="147" t="s">
        <v>139</v>
      </c>
      <c r="E177" s="164" t="s">
        <v>3</v>
      </c>
      <c r="F177" s="165" t="s">
        <v>347</v>
      </c>
      <c r="H177" s="166">
        <v>2728.58</v>
      </c>
      <c r="I177" s="167"/>
      <c r="L177" s="163"/>
      <c r="M177" s="168"/>
      <c r="T177" s="169"/>
      <c r="AT177" s="164" t="s">
        <v>139</v>
      </c>
      <c r="AU177" s="164" t="s">
        <v>81</v>
      </c>
      <c r="AV177" s="14" t="s">
        <v>155</v>
      </c>
      <c r="AW177" s="14" t="s">
        <v>35</v>
      </c>
      <c r="AX177" s="14" t="s">
        <v>81</v>
      </c>
      <c r="AY177" s="164" t="s">
        <v>123</v>
      </c>
    </row>
    <row r="178" spans="2:65" s="1" customFormat="1" ht="24.2" customHeight="1">
      <c r="B178" s="128"/>
      <c r="C178" s="129" t="s">
        <v>247</v>
      </c>
      <c r="D178" s="129" t="s">
        <v>126</v>
      </c>
      <c r="E178" s="130" t="s">
        <v>728</v>
      </c>
      <c r="F178" s="131" t="s">
        <v>729</v>
      </c>
      <c r="G178" s="132" t="s">
        <v>909</v>
      </c>
      <c r="H178" s="133">
        <v>5.3419999999999996</v>
      </c>
      <c r="I178" s="134"/>
      <c r="J178" s="135">
        <f>ROUND(I178*H178,2)</f>
        <v>0</v>
      </c>
      <c r="K178" s="131" t="s">
        <v>130</v>
      </c>
      <c r="L178" s="33"/>
      <c r="M178" s="136" t="s">
        <v>3</v>
      </c>
      <c r="N178" s="137" t="s">
        <v>44</v>
      </c>
      <c r="P178" s="138">
        <f>O178*H178</f>
        <v>0</v>
      </c>
      <c r="Q178" s="138">
        <v>0</v>
      </c>
      <c r="R178" s="138">
        <f>Q178*H178</f>
        <v>0</v>
      </c>
      <c r="S178" s="138">
        <v>0</v>
      </c>
      <c r="T178" s="139">
        <f>S178*H178</f>
        <v>0</v>
      </c>
      <c r="AR178" s="140" t="s">
        <v>155</v>
      </c>
      <c r="AT178" s="140" t="s">
        <v>126</v>
      </c>
      <c r="AU178" s="140" t="s">
        <v>81</v>
      </c>
      <c r="AY178" s="18" t="s">
        <v>123</v>
      </c>
      <c r="BE178" s="141">
        <f>IF(N178="základní",J178,0)</f>
        <v>0</v>
      </c>
      <c r="BF178" s="141">
        <f>IF(N178="snížená",J178,0)</f>
        <v>0</v>
      </c>
      <c r="BG178" s="141">
        <f>IF(N178="zákl. přenesená",J178,0)</f>
        <v>0</v>
      </c>
      <c r="BH178" s="141">
        <f>IF(N178="sníž. přenesená",J178,0)</f>
        <v>0</v>
      </c>
      <c r="BI178" s="141">
        <f>IF(N178="nulová",J178,0)</f>
        <v>0</v>
      </c>
      <c r="BJ178" s="18" t="s">
        <v>81</v>
      </c>
      <c r="BK178" s="141">
        <f>ROUND(I178*H178,2)</f>
        <v>0</v>
      </c>
      <c r="BL178" s="18" t="s">
        <v>155</v>
      </c>
      <c r="BM178" s="140" t="s">
        <v>953</v>
      </c>
    </row>
    <row r="179" spans="2:65" s="1" customFormat="1">
      <c r="B179" s="33"/>
      <c r="D179" s="142" t="s">
        <v>133</v>
      </c>
      <c r="F179" s="143" t="s">
        <v>731</v>
      </c>
      <c r="I179" s="144"/>
      <c r="L179" s="33"/>
      <c r="M179" s="145"/>
      <c r="T179" s="54"/>
      <c r="AT179" s="18" t="s">
        <v>133</v>
      </c>
      <c r="AU179" s="18" t="s">
        <v>81</v>
      </c>
    </row>
    <row r="180" spans="2:65" s="13" customFormat="1">
      <c r="B180" s="153"/>
      <c r="D180" s="147" t="s">
        <v>139</v>
      </c>
      <c r="E180" s="154" t="s">
        <v>3</v>
      </c>
      <c r="F180" s="155" t="s">
        <v>942</v>
      </c>
      <c r="H180" s="156">
        <v>5.3419999999999996</v>
      </c>
      <c r="I180" s="157"/>
      <c r="L180" s="153"/>
      <c r="M180" s="158"/>
      <c r="T180" s="159"/>
      <c r="AT180" s="154" t="s">
        <v>139</v>
      </c>
      <c r="AU180" s="154" t="s">
        <v>81</v>
      </c>
      <c r="AV180" s="13" t="s">
        <v>83</v>
      </c>
      <c r="AW180" s="13" t="s">
        <v>35</v>
      </c>
      <c r="AX180" s="13" t="s">
        <v>73</v>
      </c>
      <c r="AY180" s="154" t="s">
        <v>123</v>
      </c>
    </row>
    <row r="181" spans="2:65" s="14" customFormat="1">
      <c r="B181" s="163"/>
      <c r="D181" s="147" t="s">
        <v>139</v>
      </c>
      <c r="E181" s="164" t="s">
        <v>3</v>
      </c>
      <c r="F181" s="165" t="s">
        <v>347</v>
      </c>
      <c r="H181" s="166">
        <v>5.3419999999999996</v>
      </c>
      <c r="I181" s="167"/>
      <c r="L181" s="163"/>
      <c r="M181" s="168"/>
      <c r="T181" s="169"/>
      <c r="AT181" s="164" t="s">
        <v>139</v>
      </c>
      <c r="AU181" s="164" t="s">
        <v>81</v>
      </c>
      <c r="AV181" s="14" t="s">
        <v>155</v>
      </c>
      <c r="AW181" s="14" t="s">
        <v>35</v>
      </c>
      <c r="AX181" s="14" t="s">
        <v>81</v>
      </c>
      <c r="AY181" s="164" t="s">
        <v>123</v>
      </c>
    </row>
    <row r="182" spans="2:65" s="1" customFormat="1" ht="24.2" customHeight="1">
      <c r="B182" s="128"/>
      <c r="C182" s="129" t="s">
        <v>252</v>
      </c>
      <c r="D182" s="129" t="s">
        <v>126</v>
      </c>
      <c r="E182" s="130" t="s">
        <v>733</v>
      </c>
      <c r="F182" s="131" t="s">
        <v>734</v>
      </c>
      <c r="G182" s="132" t="s">
        <v>909</v>
      </c>
      <c r="H182" s="133">
        <v>78.094999999999999</v>
      </c>
      <c r="I182" s="134"/>
      <c r="J182" s="135">
        <f>ROUND(I182*H182,2)</f>
        <v>0</v>
      </c>
      <c r="K182" s="131" t="s">
        <v>130</v>
      </c>
      <c r="L182" s="33"/>
      <c r="M182" s="136" t="s">
        <v>3</v>
      </c>
      <c r="N182" s="137" t="s">
        <v>44</v>
      </c>
      <c r="P182" s="138">
        <f>O182*H182</f>
        <v>0</v>
      </c>
      <c r="Q182" s="138">
        <v>0</v>
      </c>
      <c r="R182" s="138">
        <f>Q182*H182</f>
        <v>0</v>
      </c>
      <c r="S182" s="138">
        <v>0</v>
      </c>
      <c r="T182" s="139">
        <f>S182*H182</f>
        <v>0</v>
      </c>
      <c r="AR182" s="140" t="s">
        <v>155</v>
      </c>
      <c r="AT182" s="140" t="s">
        <v>126</v>
      </c>
      <c r="AU182" s="140" t="s">
        <v>81</v>
      </c>
      <c r="AY182" s="18" t="s">
        <v>123</v>
      </c>
      <c r="BE182" s="141">
        <f>IF(N182="základní",J182,0)</f>
        <v>0</v>
      </c>
      <c r="BF182" s="141">
        <f>IF(N182="snížená",J182,0)</f>
        <v>0</v>
      </c>
      <c r="BG182" s="141">
        <f>IF(N182="zákl. přenesená",J182,0)</f>
        <v>0</v>
      </c>
      <c r="BH182" s="141">
        <f>IF(N182="sníž. přenesená",J182,0)</f>
        <v>0</v>
      </c>
      <c r="BI182" s="141">
        <f>IF(N182="nulová",J182,0)</f>
        <v>0</v>
      </c>
      <c r="BJ182" s="18" t="s">
        <v>81</v>
      </c>
      <c r="BK182" s="141">
        <f>ROUND(I182*H182,2)</f>
        <v>0</v>
      </c>
      <c r="BL182" s="18" t="s">
        <v>155</v>
      </c>
      <c r="BM182" s="140" t="s">
        <v>954</v>
      </c>
    </row>
    <row r="183" spans="2:65" s="1" customFormat="1">
      <c r="B183" s="33"/>
      <c r="D183" s="142" t="s">
        <v>133</v>
      </c>
      <c r="F183" s="143" t="s">
        <v>736</v>
      </c>
      <c r="I183" s="144"/>
      <c r="L183" s="33"/>
      <c r="M183" s="145"/>
      <c r="T183" s="54"/>
      <c r="AT183" s="18" t="s">
        <v>133</v>
      </c>
      <c r="AU183" s="18" t="s">
        <v>81</v>
      </c>
    </row>
    <row r="184" spans="2:65" s="13" customFormat="1">
      <c r="B184" s="153"/>
      <c r="D184" s="147" t="s">
        <v>139</v>
      </c>
      <c r="E184" s="154" t="s">
        <v>3</v>
      </c>
      <c r="F184" s="155" t="s">
        <v>943</v>
      </c>
      <c r="H184" s="156">
        <v>78.094999999999999</v>
      </c>
      <c r="I184" s="157"/>
      <c r="L184" s="153"/>
      <c r="M184" s="158"/>
      <c r="T184" s="159"/>
      <c r="AT184" s="154" t="s">
        <v>139</v>
      </c>
      <c r="AU184" s="154" t="s">
        <v>81</v>
      </c>
      <c r="AV184" s="13" t="s">
        <v>83</v>
      </c>
      <c r="AW184" s="13" t="s">
        <v>35</v>
      </c>
      <c r="AX184" s="13" t="s">
        <v>73</v>
      </c>
      <c r="AY184" s="154" t="s">
        <v>123</v>
      </c>
    </row>
    <row r="185" spans="2:65" s="14" customFormat="1">
      <c r="B185" s="163"/>
      <c r="D185" s="147" t="s">
        <v>139</v>
      </c>
      <c r="E185" s="164" t="s">
        <v>3</v>
      </c>
      <c r="F185" s="165" t="s">
        <v>347</v>
      </c>
      <c r="H185" s="166">
        <v>78.094999999999999</v>
      </c>
      <c r="I185" s="167"/>
      <c r="L185" s="163"/>
      <c r="M185" s="168"/>
      <c r="T185" s="169"/>
      <c r="AT185" s="164" t="s">
        <v>139</v>
      </c>
      <c r="AU185" s="164" t="s">
        <v>81</v>
      </c>
      <c r="AV185" s="14" t="s">
        <v>155</v>
      </c>
      <c r="AW185" s="14" t="s">
        <v>35</v>
      </c>
      <c r="AX185" s="14" t="s">
        <v>81</v>
      </c>
      <c r="AY185" s="164" t="s">
        <v>123</v>
      </c>
    </row>
    <row r="186" spans="2:65" s="1" customFormat="1" ht="24.2" customHeight="1">
      <c r="B186" s="128"/>
      <c r="C186" s="129" t="s">
        <v>261</v>
      </c>
      <c r="D186" s="129" t="s">
        <v>126</v>
      </c>
      <c r="E186" s="130" t="s">
        <v>739</v>
      </c>
      <c r="F186" s="131" t="s">
        <v>740</v>
      </c>
      <c r="G186" s="132" t="s">
        <v>909</v>
      </c>
      <c r="H186" s="133">
        <v>52.991999999999997</v>
      </c>
      <c r="I186" s="134"/>
      <c r="J186" s="135">
        <f>ROUND(I186*H186,2)</f>
        <v>0</v>
      </c>
      <c r="K186" s="131" t="s">
        <v>130</v>
      </c>
      <c r="L186" s="33"/>
      <c r="M186" s="136" t="s">
        <v>3</v>
      </c>
      <c r="N186" s="137" t="s">
        <v>44</v>
      </c>
      <c r="P186" s="138">
        <f>O186*H186</f>
        <v>0</v>
      </c>
      <c r="Q186" s="138">
        <v>0</v>
      </c>
      <c r="R186" s="138">
        <f>Q186*H186</f>
        <v>0</v>
      </c>
      <c r="S186" s="138">
        <v>0</v>
      </c>
      <c r="T186" s="139">
        <f>S186*H186</f>
        <v>0</v>
      </c>
      <c r="AR186" s="140" t="s">
        <v>155</v>
      </c>
      <c r="AT186" s="140" t="s">
        <v>126</v>
      </c>
      <c r="AU186" s="140" t="s">
        <v>81</v>
      </c>
      <c r="AY186" s="18" t="s">
        <v>123</v>
      </c>
      <c r="BE186" s="141">
        <f>IF(N186="základní",J186,0)</f>
        <v>0</v>
      </c>
      <c r="BF186" s="141">
        <f>IF(N186="snížená",J186,0)</f>
        <v>0</v>
      </c>
      <c r="BG186" s="141">
        <f>IF(N186="zákl. přenesená",J186,0)</f>
        <v>0</v>
      </c>
      <c r="BH186" s="141">
        <f>IF(N186="sníž. přenesená",J186,0)</f>
        <v>0</v>
      </c>
      <c r="BI186" s="141">
        <f>IF(N186="nulová",J186,0)</f>
        <v>0</v>
      </c>
      <c r="BJ186" s="18" t="s">
        <v>81</v>
      </c>
      <c r="BK186" s="141">
        <f>ROUND(I186*H186,2)</f>
        <v>0</v>
      </c>
      <c r="BL186" s="18" t="s">
        <v>155</v>
      </c>
      <c r="BM186" s="140" t="s">
        <v>955</v>
      </c>
    </row>
    <row r="187" spans="2:65" s="1" customFormat="1">
      <c r="B187" s="33"/>
      <c r="D187" s="142" t="s">
        <v>133</v>
      </c>
      <c r="F187" s="143" t="s">
        <v>742</v>
      </c>
      <c r="I187" s="144"/>
      <c r="L187" s="33"/>
      <c r="M187" s="145"/>
      <c r="T187" s="54"/>
      <c r="AT187" s="18" t="s">
        <v>133</v>
      </c>
      <c r="AU187" s="18" t="s">
        <v>81</v>
      </c>
    </row>
    <row r="188" spans="2:65" s="13" customFormat="1">
      <c r="B188" s="153"/>
      <c r="D188" s="147" t="s">
        <v>139</v>
      </c>
      <c r="E188" s="154" t="s">
        <v>3</v>
      </c>
      <c r="F188" s="155" t="s">
        <v>956</v>
      </c>
      <c r="H188" s="156">
        <v>52.991999999999997</v>
      </c>
      <c r="I188" s="157"/>
      <c r="L188" s="153"/>
      <c r="M188" s="158"/>
      <c r="T188" s="159"/>
      <c r="AT188" s="154" t="s">
        <v>139</v>
      </c>
      <c r="AU188" s="154" t="s">
        <v>81</v>
      </c>
      <c r="AV188" s="13" t="s">
        <v>83</v>
      </c>
      <c r="AW188" s="13" t="s">
        <v>35</v>
      </c>
      <c r="AX188" s="13" t="s">
        <v>73</v>
      </c>
      <c r="AY188" s="154" t="s">
        <v>123</v>
      </c>
    </row>
    <row r="189" spans="2:65" s="14" customFormat="1">
      <c r="B189" s="163"/>
      <c r="D189" s="147" t="s">
        <v>139</v>
      </c>
      <c r="E189" s="164" t="s">
        <v>3</v>
      </c>
      <c r="F189" s="165" t="s">
        <v>347</v>
      </c>
      <c r="H189" s="166">
        <v>52.991999999999997</v>
      </c>
      <c r="I189" s="167"/>
      <c r="L189" s="163"/>
      <c r="M189" s="196"/>
      <c r="N189" s="197"/>
      <c r="O189" s="197"/>
      <c r="P189" s="197"/>
      <c r="Q189" s="197"/>
      <c r="R189" s="197"/>
      <c r="S189" s="197"/>
      <c r="T189" s="198"/>
      <c r="AT189" s="164" t="s">
        <v>139</v>
      </c>
      <c r="AU189" s="164" t="s">
        <v>81</v>
      </c>
      <c r="AV189" s="14" t="s">
        <v>155</v>
      </c>
      <c r="AW189" s="14" t="s">
        <v>35</v>
      </c>
      <c r="AX189" s="14" t="s">
        <v>81</v>
      </c>
      <c r="AY189" s="164" t="s">
        <v>123</v>
      </c>
    </row>
    <row r="190" spans="2:65" s="1" customFormat="1" ht="6.95" customHeight="1">
      <c r="B190" s="42"/>
      <c r="C190" s="43"/>
      <c r="D190" s="43"/>
      <c r="E190" s="43"/>
      <c r="F190" s="43"/>
      <c r="G190" s="43"/>
      <c r="H190" s="43"/>
      <c r="I190" s="43"/>
      <c r="J190" s="43"/>
      <c r="K190" s="43"/>
      <c r="L190" s="33"/>
    </row>
  </sheetData>
  <autoFilter ref="C83:K189" xr:uid="{00000000-0009-0000-0000-000004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9" r:id="rId1" xr:uid="{00000000-0004-0000-0400-000000000000}"/>
    <hyperlink ref="F93" r:id="rId2" xr:uid="{00000000-0004-0000-0400-000001000000}"/>
    <hyperlink ref="F96" r:id="rId3" xr:uid="{00000000-0004-0000-0400-000002000000}"/>
    <hyperlink ref="F100" r:id="rId4" xr:uid="{00000000-0004-0000-0400-000003000000}"/>
    <hyperlink ref="F106" r:id="rId5" xr:uid="{00000000-0004-0000-0400-000004000000}"/>
    <hyperlink ref="F111" r:id="rId6" xr:uid="{00000000-0004-0000-0400-000005000000}"/>
    <hyperlink ref="F118" r:id="rId7" xr:uid="{00000000-0004-0000-0400-000006000000}"/>
    <hyperlink ref="F124" r:id="rId8" xr:uid="{00000000-0004-0000-0400-000007000000}"/>
    <hyperlink ref="F127" r:id="rId9" xr:uid="{00000000-0004-0000-0400-000008000000}"/>
    <hyperlink ref="F130" r:id="rId10" xr:uid="{00000000-0004-0000-0400-000009000000}"/>
    <hyperlink ref="F134" r:id="rId11" xr:uid="{00000000-0004-0000-0400-00000A000000}"/>
    <hyperlink ref="F143" r:id="rId12" xr:uid="{00000000-0004-0000-0400-00000B000000}"/>
    <hyperlink ref="F146" r:id="rId13" xr:uid="{00000000-0004-0000-0400-00000C000000}"/>
    <hyperlink ref="F153" r:id="rId14" xr:uid="{00000000-0004-0000-0400-00000D000000}"/>
    <hyperlink ref="F158" r:id="rId15" xr:uid="{00000000-0004-0000-0400-00000E000000}"/>
    <hyperlink ref="F164" r:id="rId16" xr:uid="{00000000-0004-0000-0400-00000F000000}"/>
    <hyperlink ref="F170" r:id="rId17" xr:uid="{00000000-0004-0000-0400-000010000000}"/>
    <hyperlink ref="F179" r:id="rId18" xr:uid="{00000000-0004-0000-0400-000011000000}"/>
    <hyperlink ref="F183" r:id="rId19" xr:uid="{00000000-0004-0000-0400-000012000000}"/>
    <hyperlink ref="F187" r:id="rId20" xr:uid="{00000000-0004-0000-0400-000013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41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3" t="s">
        <v>6</v>
      </c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95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pans="2:46" ht="24.95" customHeight="1">
      <c r="B4" s="21"/>
      <c r="D4" s="22" t="s">
        <v>96</v>
      </c>
      <c r="L4" s="21"/>
      <c r="M4" s="86" t="s">
        <v>11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17</v>
      </c>
      <c r="L6" s="21"/>
    </row>
    <row r="7" spans="2:46" ht="16.5" customHeight="1">
      <c r="B7" s="21"/>
      <c r="E7" s="294" t="str">
        <f>'Rekapitulace stavby'!K6</f>
        <v>Polní cesta C31</v>
      </c>
      <c r="F7" s="295"/>
      <c r="G7" s="295"/>
      <c r="H7" s="295"/>
      <c r="L7" s="21"/>
    </row>
    <row r="8" spans="2:46" s="1" customFormat="1" ht="12" customHeight="1">
      <c r="B8" s="33"/>
      <c r="D8" s="28" t="s">
        <v>97</v>
      </c>
      <c r="L8" s="33"/>
    </row>
    <row r="9" spans="2:46" s="1" customFormat="1" ht="16.5" customHeight="1">
      <c r="B9" s="33"/>
      <c r="E9" s="257" t="s">
        <v>957</v>
      </c>
      <c r="F9" s="296"/>
      <c r="G9" s="296"/>
      <c r="H9" s="296"/>
      <c r="L9" s="33"/>
    </row>
    <row r="10" spans="2:46" s="1" customFormat="1">
      <c r="B10" s="33"/>
      <c r="L10" s="33"/>
    </row>
    <row r="11" spans="2:46" s="1" customFormat="1" ht="12" customHeight="1">
      <c r="B11" s="33"/>
      <c r="D11" s="28" t="s">
        <v>19</v>
      </c>
      <c r="F11" s="26" t="s">
        <v>3</v>
      </c>
      <c r="I11" s="28" t="s">
        <v>20</v>
      </c>
      <c r="J11" s="26" t="s">
        <v>3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23. 5. 2025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">
        <v>3</v>
      </c>
      <c r="L14" s="33"/>
    </row>
    <row r="15" spans="2:46" s="1" customFormat="1" ht="18" customHeight="1">
      <c r="B15" s="33"/>
      <c r="E15" s="26" t="s">
        <v>27</v>
      </c>
      <c r="I15" s="28" t="s">
        <v>28</v>
      </c>
      <c r="J15" s="26" t="s">
        <v>3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29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297" t="str">
        <f>'Rekapitulace stavby'!E14</f>
        <v>Vyplň údaj</v>
      </c>
      <c r="F18" s="278"/>
      <c r="G18" s="278"/>
      <c r="H18" s="278"/>
      <c r="I18" s="28" t="s">
        <v>28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31</v>
      </c>
      <c r="I20" s="28" t="s">
        <v>26</v>
      </c>
      <c r="J20" s="26" t="s">
        <v>848</v>
      </c>
      <c r="L20" s="33"/>
    </row>
    <row r="21" spans="2:12" s="1" customFormat="1" ht="18" customHeight="1">
      <c r="B21" s="33"/>
      <c r="E21" s="26" t="s">
        <v>849</v>
      </c>
      <c r="I21" s="28" t="s">
        <v>28</v>
      </c>
      <c r="J21" s="26" t="s">
        <v>850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36</v>
      </c>
      <c r="I23" s="28" t="s">
        <v>26</v>
      </c>
      <c r="J23" s="26" t="s">
        <v>848</v>
      </c>
      <c r="L23" s="33"/>
    </row>
    <row r="24" spans="2:12" s="1" customFormat="1" ht="18" customHeight="1">
      <c r="B24" s="33"/>
      <c r="E24" s="26" t="s">
        <v>849</v>
      </c>
      <c r="I24" s="28" t="s">
        <v>28</v>
      </c>
      <c r="J24" s="26" t="s">
        <v>850</v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37</v>
      </c>
      <c r="L26" s="33"/>
    </row>
    <row r="27" spans="2:12" s="7" customFormat="1" ht="16.5" customHeight="1">
      <c r="B27" s="87"/>
      <c r="E27" s="282" t="s">
        <v>3</v>
      </c>
      <c r="F27" s="282"/>
      <c r="G27" s="282"/>
      <c r="H27" s="282"/>
      <c r="L27" s="87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39</v>
      </c>
      <c r="J30" s="64">
        <f>ROUND(J90,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41</v>
      </c>
      <c r="I32" s="36" t="s">
        <v>40</v>
      </c>
      <c r="J32" s="36" t="s">
        <v>42</v>
      </c>
      <c r="L32" s="33"/>
    </row>
    <row r="33" spans="2:12" s="1" customFormat="1" ht="14.45" customHeight="1">
      <c r="B33" s="33"/>
      <c r="D33" s="53" t="s">
        <v>43</v>
      </c>
      <c r="E33" s="28" t="s">
        <v>44</v>
      </c>
      <c r="F33" s="89">
        <f>ROUND((SUM(BE90:BE417)),  2)</f>
        <v>0</v>
      </c>
      <c r="I33" s="90">
        <v>0.21</v>
      </c>
      <c r="J33" s="89">
        <f>ROUND(((SUM(BE90:BE417))*I33),  2)</f>
        <v>0</v>
      </c>
      <c r="L33" s="33"/>
    </row>
    <row r="34" spans="2:12" s="1" customFormat="1" ht="14.45" customHeight="1">
      <c r="B34" s="33"/>
      <c r="E34" s="28" t="s">
        <v>45</v>
      </c>
      <c r="F34" s="89">
        <f>ROUND((SUM(BF90:BF417)),  2)</f>
        <v>0</v>
      </c>
      <c r="I34" s="90">
        <v>0.12</v>
      </c>
      <c r="J34" s="89">
        <f>ROUND(((SUM(BF90:BF417))*I34),  2)</f>
        <v>0</v>
      </c>
      <c r="L34" s="33"/>
    </row>
    <row r="35" spans="2:12" s="1" customFormat="1" ht="14.45" hidden="1" customHeight="1">
      <c r="B35" s="33"/>
      <c r="E35" s="28" t="s">
        <v>46</v>
      </c>
      <c r="F35" s="89">
        <f>ROUND((SUM(BG90:BG417)),  2)</f>
        <v>0</v>
      </c>
      <c r="I35" s="90">
        <v>0.21</v>
      </c>
      <c r="J35" s="89">
        <f>0</f>
        <v>0</v>
      </c>
      <c r="L35" s="33"/>
    </row>
    <row r="36" spans="2:12" s="1" customFormat="1" ht="14.45" hidden="1" customHeight="1">
      <c r="B36" s="33"/>
      <c r="E36" s="28" t="s">
        <v>47</v>
      </c>
      <c r="F36" s="89">
        <f>ROUND((SUM(BH90:BH417)),  2)</f>
        <v>0</v>
      </c>
      <c r="I36" s="90">
        <v>0.12</v>
      </c>
      <c r="J36" s="89">
        <f>0</f>
        <v>0</v>
      </c>
      <c r="L36" s="33"/>
    </row>
    <row r="37" spans="2:12" s="1" customFormat="1" ht="14.45" hidden="1" customHeight="1">
      <c r="B37" s="33"/>
      <c r="E37" s="28" t="s">
        <v>48</v>
      </c>
      <c r="F37" s="89">
        <f>ROUND((SUM(BI90:BI417)),  2)</f>
        <v>0</v>
      </c>
      <c r="I37" s="90">
        <v>0</v>
      </c>
      <c r="J37" s="89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1"/>
      <c r="D39" s="92" t="s">
        <v>49</v>
      </c>
      <c r="E39" s="55"/>
      <c r="F39" s="55"/>
      <c r="G39" s="93" t="s">
        <v>50</v>
      </c>
      <c r="H39" s="94" t="s">
        <v>51</v>
      </c>
      <c r="I39" s="55"/>
      <c r="J39" s="95">
        <f>SUM(J30:J37)</f>
        <v>0</v>
      </c>
      <c r="K39" s="96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99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17</v>
      </c>
      <c r="L47" s="33"/>
    </row>
    <row r="48" spans="2:12" s="1" customFormat="1" ht="16.5" customHeight="1">
      <c r="B48" s="33"/>
      <c r="E48" s="294" t="str">
        <f>E7</f>
        <v>Polní cesta C31</v>
      </c>
      <c r="F48" s="295"/>
      <c r="G48" s="295"/>
      <c r="H48" s="295"/>
      <c r="L48" s="33"/>
    </row>
    <row r="49" spans="2:47" s="1" customFormat="1" ht="12" customHeight="1">
      <c r="B49" s="33"/>
      <c r="C49" s="28" t="s">
        <v>97</v>
      </c>
      <c r="L49" s="33"/>
    </row>
    <row r="50" spans="2:47" s="1" customFormat="1" ht="16.5" customHeight="1">
      <c r="B50" s="33"/>
      <c r="E50" s="257" t="str">
        <f>E9</f>
        <v>SO 202.2 - Mostek M5 - výstavba mostu</v>
      </c>
      <c r="F50" s="296"/>
      <c r="G50" s="296"/>
      <c r="H50" s="296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>Těšany</v>
      </c>
      <c r="I52" s="28" t="s">
        <v>23</v>
      </c>
      <c r="J52" s="50" t="str">
        <f>IF(J12="","",J12)</f>
        <v>23. 5. 2025</v>
      </c>
      <c r="L52" s="33"/>
    </row>
    <row r="53" spans="2:47" s="1" customFormat="1" ht="6.95" customHeight="1">
      <c r="B53" s="33"/>
      <c r="L53" s="33"/>
    </row>
    <row r="54" spans="2:47" s="1" customFormat="1" ht="15.2" customHeight="1">
      <c r="B54" s="33"/>
      <c r="C54" s="28" t="s">
        <v>25</v>
      </c>
      <c r="F54" s="26" t="str">
        <f>E15</f>
        <v>Obec Těšany</v>
      </c>
      <c r="I54" s="28" t="s">
        <v>31</v>
      </c>
      <c r="J54" s="31" t="str">
        <f>E21</f>
        <v>MIDAKON s.r.o.</v>
      </c>
      <c r="L54" s="33"/>
    </row>
    <row r="55" spans="2:47" s="1" customFormat="1" ht="15.2" customHeight="1">
      <c r="B55" s="33"/>
      <c r="C55" s="28" t="s">
        <v>29</v>
      </c>
      <c r="F55" s="26" t="str">
        <f>IF(E18="","",E18)</f>
        <v>Vyplň údaj</v>
      </c>
      <c r="I55" s="28" t="s">
        <v>36</v>
      </c>
      <c r="J55" s="31" t="str">
        <f>E24</f>
        <v>MIDAKON s.r.o.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100</v>
      </c>
      <c r="D57" s="91"/>
      <c r="E57" s="91"/>
      <c r="F57" s="91"/>
      <c r="G57" s="91"/>
      <c r="H57" s="91"/>
      <c r="I57" s="91"/>
      <c r="J57" s="98" t="s">
        <v>101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99" t="s">
        <v>71</v>
      </c>
      <c r="J59" s="64">
        <f>J90</f>
        <v>0</v>
      </c>
      <c r="L59" s="33"/>
      <c r="AU59" s="18" t="s">
        <v>102</v>
      </c>
    </row>
    <row r="60" spans="2:47" s="8" customFormat="1" ht="24.95" customHeight="1">
      <c r="B60" s="100"/>
      <c r="D60" s="101" t="s">
        <v>958</v>
      </c>
      <c r="E60" s="102"/>
      <c r="F60" s="102"/>
      <c r="G60" s="102"/>
      <c r="H60" s="102"/>
      <c r="I60" s="102"/>
      <c r="J60" s="103">
        <f>J91</f>
        <v>0</v>
      </c>
      <c r="L60" s="100"/>
    </row>
    <row r="61" spans="2:47" s="9" customFormat="1" ht="19.899999999999999" customHeight="1">
      <c r="B61" s="104"/>
      <c r="D61" s="105" t="s">
        <v>959</v>
      </c>
      <c r="E61" s="106"/>
      <c r="F61" s="106"/>
      <c r="G61" s="106"/>
      <c r="H61" s="106"/>
      <c r="I61" s="106"/>
      <c r="J61" s="107">
        <f>J92</f>
        <v>0</v>
      </c>
      <c r="L61" s="104"/>
    </row>
    <row r="62" spans="2:47" s="8" customFormat="1" ht="24.95" customHeight="1">
      <c r="B62" s="100"/>
      <c r="D62" s="101" t="s">
        <v>851</v>
      </c>
      <c r="E62" s="102"/>
      <c r="F62" s="102"/>
      <c r="G62" s="102"/>
      <c r="H62" s="102"/>
      <c r="I62" s="102"/>
      <c r="J62" s="103">
        <f>J93</f>
        <v>0</v>
      </c>
      <c r="L62" s="100"/>
    </row>
    <row r="63" spans="2:47" s="8" customFormat="1" ht="24.95" customHeight="1">
      <c r="B63" s="100"/>
      <c r="D63" s="101" t="s">
        <v>960</v>
      </c>
      <c r="E63" s="102"/>
      <c r="F63" s="102"/>
      <c r="G63" s="102"/>
      <c r="H63" s="102"/>
      <c r="I63" s="102"/>
      <c r="J63" s="103">
        <f>J146</f>
        <v>0</v>
      </c>
      <c r="L63" s="100"/>
    </row>
    <row r="64" spans="2:47" s="8" customFormat="1" ht="24.95" customHeight="1">
      <c r="B64" s="100"/>
      <c r="D64" s="101" t="s">
        <v>961</v>
      </c>
      <c r="E64" s="102"/>
      <c r="F64" s="102"/>
      <c r="G64" s="102"/>
      <c r="H64" s="102"/>
      <c r="I64" s="102"/>
      <c r="J64" s="103">
        <f>J187</f>
        <v>0</v>
      </c>
      <c r="L64" s="100"/>
    </row>
    <row r="65" spans="2:12" s="8" customFormat="1" ht="24.95" customHeight="1">
      <c r="B65" s="100"/>
      <c r="D65" s="101" t="s">
        <v>962</v>
      </c>
      <c r="E65" s="102"/>
      <c r="F65" s="102"/>
      <c r="G65" s="102"/>
      <c r="H65" s="102"/>
      <c r="I65" s="102"/>
      <c r="J65" s="103">
        <f>J236</f>
        <v>0</v>
      </c>
      <c r="L65" s="100"/>
    </row>
    <row r="66" spans="2:12" s="8" customFormat="1" ht="24.95" customHeight="1">
      <c r="B66" s="100"/>
      <c r="D66" s="101" t="s">
        <v>963</v>
      </c>
      <c r="E66" s="102"/>
      <c r="F66" s="102"/>
      <c r="G66" s="102"/>
      <c r="H66" s="102"/>
      <c r="I66" s="102"/>
      <c r="J66" s="103">
        <f>J285</f>
        <v>0</v>
      </c>
      <c r="L66" s="100"/>
    </row>
    <row r="67" spans="2:12" s="8" customFormat="1" ht="24.95" customHeight="1">
      <c r="B67" s="100"/>
      <c r="D67" s="101" t="s">
        <v>964</v>
      </c>
      <c r="E67" s="102"/>
      <c r="F67" s="102"/>
      <c r="G67" s="102"/>
      <c r="H67" s="102"/>
      <c r="I67" s="102"/>
      <c r="J67" s="103">
        <f>J298</f>
        <v>0</v>
      </c>
      <c r="L67" s="100"/>
    </row>
    <row r="68" spans="2:12" s="8" customFormat="1" ht="24.95" customHeight="1">
      <c r="B68" s="100"/>
      <c r="D68" s="101" t="s">
        <v>965</v>
      </c>
      <c r="E68" s="102"/>
      <c r="F68" s="102"/>
      <c r="G68" s="102"/>
      <c r="H68" s="102"/>
      <c r="I68" s="102"/>
      <c r="J68" s="103">
        <f>J307</f>
        <v>0</v>
      </c>
      <c r="L68" s="100"/>
    </row>
    <row r="69" spans="2:12" s="8" customFormat="1" ht="24.95" customHeight="1">
      <c r="B69" s="100"/>
      <c r="D69" s="101" t="s">
        <v>852</v>
      </c>
      <c r="E69" s="102"/>
      <c r="F69" s="102"/>
      <c r="G69" s="102"/>
      <c r="H69" s="102"/>
      <c r="I69" s="102"/>
      <c r="J69" s="103">
        <f>J373</f>
        <v>0</v>
      </c>
      <c r="L69" s="100"/>
    </row>
    <row r="70" spans="2:12" s="8" customFormat="1" ht="24.95" customHeight="1">
      <c r="B70" s="100"/>
      <c r="D70" s="101" t="s">
        <v>966</v>
      </c>
      <c r="E70" s="102"/>
      <c r="F70" s="102"/>
      <c r="G70" s="102"/>
      <c r="H70" s="102"/>
      <c r="I70" s="102"/>
      <c r="J70" s="103">
        <f>J415</f>
        <v>0</v>
      </c>
      <c r="L70" s="100"/>
    </row>
    <row r="71" spans="2:12" s="1" customFormat="1" ht="21.75" customHeight="1">
      <c r="B71" s="33"/>
      <c r="L71" s="33"/>
    </row>
    <row r="72" spans="2:12" s="1" customFormat="1" ht="6.95" customHeight="1"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33"/>
    </row>
    <row r="76" spans="2:12" s="1" customFormat="1" ht="6.95" customHeight="1">
      <c r="B76" s="44"/>
      <c r="C76" s="45"/>
      <c r="D76" s="45"/>
      <c r="E76" s="45"/>
      <c r="F76" s="45"/>
      <c r="G76" s="45"/>
      <c r="H76" s="45"/>
      <c r="I76" s="45"/>
      <c r="J76" s="45"/>
      <c r="K76" s="45"/>
      <c r="L76" s="33"/>
    </row>
    <row r="77" spans="2:12" s="1" customFormat="1" ht="24.95" customHeight="1">
      <c r="B77" s="33"/>
      <c r="C77" s="22" t="s">
        <v>108</v>
      </c>
      <c r="L77" s="33"/>
    </row>
    <row r="78" spans="2:12" s="1" customFormat="1" ht="6.95" customHeight="1">
      <c r="B78" s="33"/>
      <c r="L78" s="33"/>
    </row>
    <row r="79" spans="2:12" s="1" customFormat="1" ht="12" customHeight="1">
      <c r="B79" s="33"/>
      <c r="C79" s="28" t="s">
        <v>17</v>
      </c>
      <c r="L79" s="33"/>
    </row>
    <row r="80" spans="2:12" s="1" customFormat="1" ht="16.5" customHeight="1">
      <c r="B80" s="33"/>
      <c r="E80" s="294" t="str">
        <f>E7</f>
        <v>Polní cesta C31</v>
      </c>
      <c r="F80" s="295"/>
      <c r="G80" s="295"/>
      <c r="H80" s="295"/>
      <c r="L80" s="33"/>
    </row>
    <row r="81" spans="2:65" s="1" customFormat="1" ht="12" customHeight="1">
      <c r="B81" s="33"/>
      <c r="C81" s="28" t="s">
        <v>97</v>
      </c>
      <c r="L81" s="33"/>
    </row>
    <row r="82" spans="2:65" s="1" customFormat="1" ht="16.5" customHeight="1">
      <c r="B82" s="33"/>
      <c r="E82" s="257" t="str">
        <f>E9</f>
        <v>SO 202.2 - Mostek M5 - výstavba mostu</v>
      </c>
      <c r="F82" s="296"/>
      <c r="G82" s="296"/>
      <c r="H82" s="296"/>
      <c r="L82" s="33"/>
    </row>
    <row r="83" spans="2:65" s="1" customFormat="1" ht="6.95" customHeight="1">
      <c r="B83" s="33"/>
      <c r="L83" s="33"/>
    </row>
    <row r="84" spans="2:65" s="1" customFormat="1" ht="12" customHeight="1">
      <c r="B84" s="33"/>
      <c r="C84" s="28" t="s">
        <v>21</v>
      </c>
      <c r="F84" s="26" t="str">
        <f>F12</f>
        <v>Těšany</v>
      </c>
      <c r="I84" s="28" t="s">
        <v>23</v>
      </c>
      <c r="J84" s="50" t="str">
        <f>IF(J12="","",J12)</f>
        <v>23. 5. 2025</v>
      </c>
      <c r="L84" s="33"/>
    </row>
    <row r="85" spans="2:65" s="1" customFormat="1" ht="6.95" customHeight="1">
      <c r="B85" s="33"/>
      <c r="L85" s="33"/>
    </row>
    <row r="86" spans="2:65" s="1" customFormat="1" ht="15.2" customHeight="1">
      <c r="B86" s="33"/>
      <c r="C86" s="28" t="s">
        <v>25</v>
      </c>
      <c r="F86" s="26" t="str">
        <f>E15</f>
        <v>Obec Těšany</v>
      </c>
      <c r="I86" s="28" t="s">
        <v>31</v>
      </c>
      <c r="J86" s="31" t="str">
        <f>E21</f>
        <v>MIDAKON s.r.o.</v>
      </c>
      <c r="L86" s="33"/>
    </row>
    <row r="87" spans="2:65" s="1" customFormat="1" ht="15.2" customHeight="1">
      <c r="B87" s="33"/>
      <c r="C87" s="28" t="s">
        <v>29</v>
      </c>
      <c r="F87" s="26" t="str">
        <f>IF(E18="","",E18)</f>
        <v>Vyplň údaj</v>
      </c>
      <c r="I87" s="28" t="s">
        <v>36</v>
      </c>
      <c r="J87" s="31" t="str">
        <f>E24</f>
        <v>MIDAKON s.r.o.</v>
      </c>
      <c r="L87" s="33"/>
    </row>
    <row r="88" spans="2:65" s="1" customFormat="1" ht="10.35" customHeight="1">
      <c r="B88" s="33"/>
      <c r="L88" s="33"/>
    </row>
    <row r="89" spans="2:65" s="10" customFormat="1" ht="29.25" customHeight="1">
      <c r="B89" s="108"/>
      <c r="C89" s="109" t="s">
        <v>109</v>
      </c>
      <c r="D89" s="110" t="s">
        <v>58</v>
      </c>
      <c r="E89" s="110" t="s">
        <v>54</v>
      </c>
      <c r="F89" s="110" t="s">
        <v>55</v>
      </c>
      <c r="G89" s="110" t="s">
        <v>110</v>
      </c>
      <c r="H89" s="110" t="s">
        <v>111</v>
      </c>
      <c r="I89" s="110" t="s">
        <v>112</v>
      </c>
      <c r="J89" s="110" t="s">
        <v>101</v>
      </c>
      <c r="K89" s="111" t="s">
        <v>113</v>
      </c>
      <c r="L89" s="108"/>
      <c r="M89" s="57" t="s">
        <v>3</v>
      </c>
      <c r="N89" s="58" t="s">
        <v>43</v>
      </c>
      <c r="O89" s="58" t="s">
        <v>114</v>
      </c>
      <c r="P89" s="58" t="s">
        <v>115</v>
      </c>
      <c r="Q89" s="58" t="s">
        <v>116</v>
      </c>
      <c r="R89" s="58" t="s">
        <v>117</v>
      </c>
      <c r="S89" s="58" t="s">
        <v>118</v>
      </c>
      <c r="T89" s="59" t="s">
        <v>119</v>
      </c>
    </row>
    <row r="90" spans="2:65" s="1" customFormat="1" ht="22.9" customHeight="1">
      <c r="B90" s="33"/>
      <c r="C90" s="62" t="s">
        <v>120</v>
      </c>
      <c r="J90" s="112">
        <f>BK90</f>
        <v>0</v>
      </c>
      <c r="L90" s="33"/>
      <c r="M90" s="60"/>
      <c r="N90" s="51"/>
      <c r="O90" s="51"/>
      <c r="P90" s="113">
        <f>P91+P93+P146+P187+P236+P285+P298+P307+P373+P415</f>
        <v>0</v>
      </c>
      <c r="Q90" s="51"/>
      <c r="R90" s="113">
        <f>R91+R93+R146+R187+R236+R285+R298+R307+R373+R415</f>
        <v>331.9575531399999</v>
      </c>
      <c r="S90" s="51"/>
      <c r="T90" s="114">
        <f>T91+T93+T146+T187+T236+T285+T298+T307+T373+T415</f>
        <v>0</v>
      </c>
      <c r="AT90" s="18" t="s">
        <v>72</v>
      </c>
      <c r="AU90" s="18" t="s">
        <v>102</v>
      </c>
      <c r="BK90" s="115">
        <f>BK91+BK93+BK146+BK187+BK236+BK285+BK298+BK307+BK373+BK415</f>
        <v>0</v>
      </c>
    </row>
    <row r="91" spans="2:65" s="11" customFormat="1" ht="25.9" customHeight="1">
      <c r="B91" s="116"/>
      <c r="D91" s="117" t="s">
        <v>72</v>
      </c>
      <c r="E91" s="118" t="s">
        <v>967</v>
      </c>
      <c r="F91" s="118" t="s">
        <v>968</v>
      </c>
      <c r="I91" s="119"/>
      <c r="J91" s="120">
        <f>BK91</f>
        <v>0</v>
      </c>
      <c r="L91" s="116"/>
      <c r="M91" s="121"/>
      <c r="P91" s="122">
        <f>P92</f>
        <v>0</v>
      </c>
      <c r="R91" s="122">
        <f>R92</f>
        <v>0</v>
      </c>
      <c r="T91" s="123">
        <f>T92</f>
        <v>0</v>
      </c>
      <c r="AR91" s="117" t="s">
        <v>83</v>
      </c>
      <c r="AT91" s="124" t="s">
        <v>72</v>
      </c>
      <c r="AU91" s="124" t="s">
        <v>73</v>
      </c>
      <c r="AY91" s="117" t="s">
        <v>123</v>
      </c>
      <c r="BK91" s="125">
        <f>BK92</f>
        <v>0</v>
      </c>
    </row>
    <row r="92" spans="2:65" s="11" customFormat="1" ht="22.9" customHeight="1">
      <c r="B92" s="116"/>
      <c r="D92" s="117" t="s">
        <v>72</v>
      </c>
      <c r="E92" s="126" t="s">
        <v>969</v>
      </c>
      <c r="F92" s="126" t="s">
        <v>970</v>
      </c>
      <c r="I92" s="119"/>
      <c r="J92" s="127">
        <f>BK92</f>
        <v>0</v>
      </c>
      <c r="L92" s="116"/>
      <c r="M92" s="121"/>
      <c r="P92" s="122">
        <v>0</v>
      </c>
      <c r="R92" s="122">
        <v>0</v>
      </c>
      <c r="T92" s="123">
        <v>0</v>
      </c>
      <c r="AR92" s="117" t="s">
        <v>83</v>
      </c>
      <c r="AT92" s="124" t="s">
        <v>72</v>
      </c>
      <c r="AU92" s="124" t="s">
        <v>81</v>
      </c>
      <c r="AY92" s="117" t="s">
        <v>123</v>
      </c>
      <c r="BK92" s="125">
        <v>0</v>
      </c>
    </row>
    <row r="93" spans="2:65" s="11" customFormat="1" ht="25.9" customHeight="1">
      <c r="B93" s="116"/>
      <c r="D93" s="117" t="s">
        <v>72</v>
      </c>
      <c r="E93" s="118" t="s">
        <v>81</v>
      </c>
      <c r="F93" s="118" t="s">
        <v>282</v>
      </c>
      <c r="I93" s="119"/>
      <c r="J93" s="120">
        <f>BK93</f>
        <v>0</v>
      </c>
      <c r="L93" s="116"/>
      <c r="M93" s="121"/>
      <c r="P93" s="122">
        <f>SUM(P94:P145)</f>
        <v>0</v>
      </c>
      <c r="R93" s="122">
        <f>SUM(R94:R145)</f>
        <v>43.207864000000001</v>
      </c>
      <c r="T93" s="123">
        <f>SUM(T94:T145)</f>
        <v>0</v>
      </c>
      <c r="AR93" s="117" t="s">
        <v>81</v>
      </c>
      <c r="AT93" s="124" t="s">
        <v>72</v>
      </c>
      <c r="AU93" s="124" t="s">
        <v>73</v>
      </c>
      <c r="AY93" s="117" t="s">
        <v>123</v>
      </c>
      <c r="BK93" s="125">
        <f>SUM(BK94:BK145)</f>
        <v>0</v>
      </c>
    </row>
    <row r="94" spans="2:65" s="1" customFormat="1" ht="16.5" customHeight="1">
      <c r="B94" s="128"/>
      <c r="C94" s="129" t="s">
        <v>81</v>
      </c>
      <c r="D94" s="129" t="s">
        <v>126</v>
      </c>
      <c r="E94" s="130" t="s">
        <v>971</v>
      </c>
      <c r="F94" s="131" t="s">
        <v>972</v>
      </c>
      <c r="G94" s="132" t="s">
        <v>973</v>
      </c>
      <c r="H94" s="133">
        <v>24</v>
      </c>
      <c r="I94" s="134"/>
      <c r="J94" s="135">
        <f>ROUND(I94*H94,2)</f>
        <v>0</v>
      </c>
      <c r="K94" s="131" t="s">
        <v>130</v>
      </c>
      <c r="L94" s="33"/>
      <c r="M94" s="136" t="s">
        <v>3</v>
      </c>
      <c r="N94" s="137" t="s">
        <v>44</v>
      </c>
      <c r="P94" s="138">
        <f>O94*H94</f>
        <v>0</v>
      </c>
      <c r="Q94" s="138">
        <v>3.0000000000000001E-5</v>
      </c>
      <c r="R94" s="138">
        <f>Q94*H94</f>
        <v>7.2000000000000005E-4</v>
      </c>
      <c r="S94" s="138">
        <v>0</v>
      </c>
      <c r="T94" s="139">
        <f>S94*H94</f>
        <v>0</v>
      </c>
      <c r="AR94" s="140" t="s">
        <v>155</v>
      </c>
      <c r="AT94" s="140" t="s">
        <v>126</v>
      </c>
      <c r="AU94" s="140" t="s">
        <v>81</v>
      </c>
      <c r="AY94" s="18" t="s">
        <v>123</v>
      </c>
      <c r="BE94" s="141">
        <f>IF(N94="základní",J94,0)</f>
        <v>0</v>
      </c>
      <c r="BF94" s="141">
        <f>IF(N94="snížená",J94,0)</f>
        <v>0</v>
      </c>
      <c r="BG94" s="141">
        <f>IF(N94="zákl. přenesená",J94,0)</f>
        <v>0</v>
      </c>
      <c r="BH94" s="141">
        <f>IF(N94="sníž. přenesená",J94,0)</f>
        <v>0</v>
      </c>
      <c r="BI94" s="141">
        <f>IF(N94="nulová",J94,0)</f>
        <v>0</v>
      </c>
      <c r="BJ94" s="18" t="s">
        <v>81</v>
      </c>
      <c r="BK94" s="141">
        <f>ROUND(I94*H94,2)</f>
        <v>0</v>
      </c>
      <c r="BL94" s="18" t="s">
        <v>155</v>
      </c>
      <c r="BM94" s="140" t="s">
        <v>974</v>
      </c>
    </row>
    <row r="95" spans="2:65" s="1" customFormat="1">
      <c r="B95" s="33"/>
      <c r="D95" s="142" t="s">
        <v>133</v>
      </c>
      <c r="F95" s="143" t="s">
        <v>975</v>
      </c>
      <c r="I95" s="144"/>
      <c r="L95" s="33"/>
      <c r="M95" s="145"/>
      <c r="T95" s="54"/>
      <c r="AT95" s="18" t="s">
        <v>133</v>
      </c>
      <c r="AU95" s="18" t="s">
        <v>81</v>
      </c>
    </row>
    <row r="96" spans="2:65" s="1" customFormat="1" ht="37.9" customHeight="1">
      <c r="B96" s="128"/>
      <c r="C96" s="129" t="s">
        <v>83</v>
      </c>
      <c r="D96" s="129" t="s">
        <v>126</v>
      </c>
      <c r="E96" s="130" t="s">
        <v>882</v>
      </c>
      <c r="F96" s="131" t="s">
        <v>883</v>
      </c>
      <c r="G96" s="132" t="s">
        <v>884</v>
      </c>
      <c r="H96" s="133">
        <v>45.432000000000002</v>
      </c>
      <c r="I96" s="134"/>
      <c r="J96" s="135">
        <f>ROUND(I96*H96,2)</f>
        <v>0</v>
      </c>
      <c r="K96" s="131" t="s">
        <v>130</v>
      </c>
      <c r="L96" s="33"/>
      <c r="M96" s="136" t="s">
        <v>3</v>
      </c>
      <c r="N96" s="137" t="s">
        <v>44</v>
      </c>
      <c r="P96" s="138">
        <f>O96*H96</f>
        <v>0</v>
      </c>
      <c r="Q96" s="138">
        <v>0</v>
      </c>
      <c r="R96" s="138">
        <f>Q96*H96</f>
        <v>0</v>
      </c>
      <c r="S96" s="138">
        <v>0</v>
      </c>
      <c r="T96" s="139">
        <f>S96*H96</f>
        <v>0</v>
      </c>
      <c r="AR96" s="140" t="s">
        <v>155</v>
      </c>
      <c r="AT96" s="140" t="s">
        <v>126</v>
      </c>
      <c r="AU96" s="140" t="s">
        <v>81</v>
      </c>
      <c r="AY96" s="18" t="s">
        <v>123</v>
      </c>
      <c r="BE96" s="141">
        <f>IF(N96="základní",J96,0)</f>
        <v>0</v>
      </c>
      <c r="BF96" s="141">
        <f>IF(N96="snížená",J96,0)</f>
        <v>0</v>
      </c>
      <c r="BG96" s="141">
        <f>IF(N96="zákl. přenesená",J96,0)</f>
        <v>0</v>
      </c>
      <c r="BH96" s="141">
        <f>IF(N96="sníž. přenesená",J96,0)</f>
        <v>0</v>
      </c>
      <c r="BI96" s="141">
        <f>IF(N96="nulová",J96,0)</f>
        <v>0</v>
      </c>
      <c r="BJ96" s="18" t="s">
        <v>81</v>
      </c>
      <c r="BK96" s="141">
        <f>ROUND(I96*H96,2)</f>
        <v>0</v>
      </c>
      <c r="BL96" s="18" t="s">
        <v>155</v>
      </c>
      <c r="BM96" s="140" t="s">
        <v>976</v>
      </c>
    </row>
    <row r="97" spans="2:65" s="1" customFormat="1">
      <c r="B97" s="33"/>
      <c r="D97" s="142" t="s">
        <v>133</v>
      </c>
      <c r="F97" s="143" t="s">
        <v>886</v>
      </c>
      <c r="I97" s="144"/>
      <c r="L97" s="33"/>
      <c r="M97" s="145"/>
      <c r="T97" s="54"/>
      <c r="AT97" s="18" t="s">
        <v>133</v>
      </c>
      <c r="AU97" s="18" t="s">
        <v>81</v>
      </c>
    </row>
    <row r="98" spans="2:65" s="12" customFormat="1">
      <c r="B98" s="146"/>
      <c r="D98" s="147" t="s">
        <v>139</v>
      </c>
      <c r="E98" s="148" t="s">
        <v>3</v>
      </c>
      <c r="F98" s="149" t="s">
        <v>977</v>
      </c>
      <c r="H98" s="148" t="s">
        <v>3</v>
      </c>
      <c r="I98" s="150"/>
      <c r="L98" s="146"/>
      <c r="M98" s="151"/>
      <c r="T98" s="152"/>
      <c r="AT98" s="148" t="s">
        <v>139</v>
      </c>
      <c r="AU98" s="148" t="s">
        <v>81</v>
      </c>
      <c r="AV98" s="12" t="s">
        <v>81</v>
      </c>
      <c r="AW98" s="12" t="s">
        <v>35</v>
      </c>
      <c r="AX98" s="12" t="s">
        <v>73</v>
      </c>
      <c r="AY98" s="148" t="s">
        <v>123</v>
      </c>
    </row>
    <row r="99" spans="2:65" s="13" customFormat="1">
      <c r="B99" s="153"/>
      <c r="D99" s="147" t="s">
        <v>139</v>
      </c>
      <c r="E99" s="154" t="s">
        <v>3</v>
      </c>
      <c r="F99" s="155" t="s">
        <v>888</v>
      </c>
      <c r="H99" s="156">
        <v>21.28</v>
      </c>
      <c r="I99" s="157"/>
      <c r="L99" s="153"/>
      <c r="M99" s="158"/>
      <c r="T99" s="159"/>
      <c r="AT99" s="154" t="s">
        <v>139</v>
      </c>
      <c r="AU99" s="154" t="s">
        <v>81</v>
      </c>
      <c r="AV99" s="13" t="s">
        <v>83</v>
      </c>
      <c r="AW99" s="13" t="s">
        <v>35</v>
      </c>
      <c r="AX99" s="13" t="s">
        <v>73</v>
      </c>
      <c r="AY99" s="154" t="s">
        <v>123</v>
      </c>
    </row>
    <row r="100" spans="2:65" s="13" customFormat="1">
      <c r="B100" s="153"/>
      <c r="D100" s="147" t="s">
        <v>139</v>
      </c>
      <c r="E100" s="154" t="s">
        <v>3</v>
      </c>
      <c r="F100" s="155" t="s">
        <v>978</v>
      </c>
      <c r="H100" s="156">
        <v>15.352</v>
      </c>
      <c r="I100" s="157"/>
      <c r="L100" s="153"/>
      <c r="M100" s="158"/>
      <c r="T100" s="159"/>
      <c r="AT100" s="154" t="s">
        <v>139</v>
      </c>
      <c r="AU100" s="154" t="s">
        <v>81</v>
      </c>
      <c r="AV100" s="13" t="s">
        <v>83</v>
      </c>
      <c r="AW100" s="13" t="s">
        <v>35</v>
      </c>
      <c r="AX100" s="13" t="s">
        <v>73</v>
      </c>
      <c r="AY100" s="154" t="s">
        <v>123</v>
      </c>
    </row>
    <row r="101" spans="2:65" s="13" customFormat="1">
      <c r="B101" s="153"/>
      <c r="D101" s="147" t="s">
        <v>139</v>
      </c>
      <c r="E101" s="154" t="s">
        <v>3</v>
      </c>
      <c r="F101" s="155" t="s">
        <v>890</v>
      </c>
      <c r="H101" s="156">
        <v>8.8000000000000007</v>
      </c>
      <c r="I101" s="157"/>
      <c r="L101" s="153"/>
      <c r="M101" s="158"/>
      <c r="T101" s="159"/>
      <c r="AT101" s="154" t="s">
        <v>139</v>
      </c>
      <c r="AU101" s="154" t="s">
        <v>81</v>
      </c>
      <c r="AV101" s="13" t="s">
        <v>83</v>
      </c>
      <c r="AW101" s="13" t="s">
        <v>35</v>
      </c>
      <c r="AX101" s="13" t="s">
        <v>73</v>
      </c>
      <c r="AY101" s="154" t="s">
        <v>123</v>
      </c>
    </row>
    <row r="102" spans="2:65" s="14" customFormat="1">
      <c r="B102" s="163"/>
      <c r="D102" s="147" t="s">
        <v>139</v>
      </c>
      <c r="E102" s="164" t="s">
        <v>3</v>
      </c>
      <c r="F102" s="165" t="s">
        <v>347</v>
      </c>
      <c r="H102" s="166">
        <v>45.432000000000002</v>
      </c>
      <c r="I102" s="167"/>
      <c r="L102" s="163"/>
      <c r="M102" s="168"/>
      <c r="T102" s="169"/>
      <c r="AT102" s="164" t="s">
        <v>139</v>
      </c>
      <c r="AU102" s="164" t="s">
        <v>81</v>
      </c>
      <c r="AV102" s="14" t="s">
        <v>155</v>
      </c>
      <c r="AW102" s="14" t="s">
        <v>35</v>
      </c>
      <c r="AX102" s="14" t="s">
        <v>81</v>
      </c>
      <c r="AY102" s="164" t="s">
        <v>123</v>
      </c>
    </row>
    <row r="103" spans="2:65" s="1" customFormat="1" ht="24.2" customHeight="1">
      <c r="B103" s="128"/>
      <c r="C103" s="129" t="s">
        <v>147</v>
      </c>
      <c r="D103" s="129" t="s">
        <v>126</v>
      </c>
      <c r="E103" s="130" t="s">
        <v>348</v>
      </c>
      <c r="F103" s="131" t="s">
        <v>349</v>
      </c>
      <c r="G103" s="132" t="s">
        <v>884</v>
      </c>
      <c r="H103" s="133">
        <v>45.432000000000002</v>
      </c>
      <c r="I103" s="134"/>
      <c r="J103" s="135">
        <f>ROUND(I103*H103,2)</f>
        <v>0</v>
      </c>
      <c r="K103" s="131" t="s">
        <v>130</v>
      </c>
      <c r="L103" s="33"/>
      <c r="M103" s="136" t="s">
        <v>3</v>
      </c>
      <c r="N103" s="137" t="s">
        <v>44</v>
      </c>
      <c r="P103" s="138">
        <f>O103*H103</f>
        <v>0</v>
      </c>
      <c r="Q103" s="138">
        <v>0</v>
      </c>
      <c r="R103" s="138">
        <f>Q103*H103</f>
        <v>0</v>
      </c>
      <c r="S103" s="138">
        <v>0</v>
      </c>
      <c r="T103" s="139">
        <f>S103*H103</f>
        <v>0</v>
      </c>
      <c r="AR103" s="140" t="s">
        <v>155</v>
      </c>
      <c r="AT103" s="140" t="s">
        <v>126</v>
      </c>
      <c r="AU103" s="140" t="s">
        <v>81</v>
      </c>
      <c r="AY103" s="18" t="s">
        <v>123</v>
      </c>
      <c r="BE103" s="141">
        <f>IF(N103="základní",J103,0)</f>
        <v>0</v>
      </c>
      <c r="BF103" s="141">
        <f>IF(N103="snížená",J103,0)</f>
        <v>0</v>
      </c>
      <c r="BG103" s="141">
        <f>IF(N103="zákl. přenesená",J103,0)</f>
        <v>0</v>
      </c>
      <c r="BH103" s="141">
        <f>IF(N103="sníž. přenesená",J103,0)</f>
        <v>0</v>
      </c>
      <c r="BI103" s="141">
        <f>IF(N103="nulová",J103,0)</f>
        <v>0</v>
      </c>
      <c r="BJ103" s="18" t="s">
        <v>81</v>
      </c>
      <c r="BK103" s="141">
        <f>ROUND(I103*H103,2)</f>
        <v>0</v>
      </c>
      <c r="BL103" s="18" t="s">
        <v>155</v>
      </c>
      <c r="BM103" s="140" t="s">
        <v>979</v>
      </c>
    </row>
    <row r="104" spans="2:65" s="1" customFormat="1">
      <c r="B104" s="33"/>
      <c r="D104" s="142" t="s">
        <v>133</v>
      </c>
      <c r="F104" s="143" t="s">
        <v>351</v>
      </c>
      <c r="I104" s="144"/>
      <c r="L104" s="33"/>
      <c r="M104" s="145"/>
      <c r="T104" s="54"/>
      <c r="AT104" s="18" t="s">
        <v>133</v>
      </c>
      <c r="AU104" s="18" t="s">
        <v>81</v>
      </c>
    </row>
    <row r="105" spans="2:65" s="12" customFormat="1">
      <c r="B105" s="146"/>
      <c r="D105" s="147" t="s">
        <v>139</v>
      </c>
      <c r="E105" s="148" t="s">
        <v>3</v>
      </c>
      <c r="F105" s="149" t="s">
        <v>980</v>
      </c>
      <c r="H105" s="148" t="s">
        <v>3</v>
      </c>
      <c r="I105" s="150"/>
      <c r="L105" s="146"/>
      <c r="M105" s="151"/>
      <c r="T105" s="152"/>
      <c r="AT105" s="148" t="s">
        <v>139</v>
      </c>
      <c r="AU105" s="148" t="s">
        <v>81</v>
      </c>
      <c r="AV105" s="12" t="s">
        <v>81</v>
      </c>
      <c r="AW105" s="12" t="s">
        <v>35</v>
      </c>
      <c r="AX105" s="12" t="s">
        <v>73</v>
      </c>
      <c r="AY105" s="148" t="s">
        <v>123</v>
      </c>
    </row>
    <row r="106" spans="2:65" s="13" customFormat="1">
      <c r="B106" s="153"/>
      <c r="D106" s="147" t="s">
        <v>139</v>
      </c>
      <c r="E106" s="154" t="s">
        <v>3</v>
      </c>
      <c r="F106" s="155" t="s">
        <v>888</v>
      </c>
      <c r="H106" s="156">
        <v>21.28</v>
      </c>
      <c r="I106" s="157"/>
      <c r="L106" s="153"/>
      <c r="M106" s="158"/>
      <c r="T106" s="159"/>
      <c r="AT106" s="154" t="s">
        <v>139</v>
      </c>
      <c r="AU106" s="154" t="s">
        <v>81</v>
      </c>
      <c r="AV106" s="13" t="s">
        <v>83</v>
      </c>
      <c r="AW106" s="13" t="s">
        <v>35</v>
      </c>
      <c r="AX106" s="13" t="s">
        <v>73</v>
      </c>
      <c r="AY106" s="154" t="s">
        <v>123</v>
      </c>
    </row>
    <row r="107" spans="2:65" s="13" customFormat="1">
      <c r="B107" s="153"/>
      <c r="D107" s="147" t="s">
        <v>139</v>
      </c>
      <c r="E107" s="154" t="s">
        <v>3</v>
      </c>
      <c r="F107" s="155" t="s">
        <v>978</v>
      </c>
      <c r="H107" s="156">
        <v>15.352</v>
      </c>
      <c r="I107" s="157"/>
      <c r="L107" s="153"/>
      <c r="M107" s="158"/>
      <c r="T107" s="159"/>
      <c r="AT107" s="154" t="s">
        <v>139</v>
      </c>
      <c r="AU107" s="154" t="s">
        <v>81</v>
      </c>
      <c r="AV107" s="13" t="s">
        <v>83</v>
      </c>
      <c r="AW107" s="13" t="s">
        <v>35</v>
      </c>
      <c r="AX107" s="13" t="s">
        <v>73</v>
      </c>
      <c r="AY107" s="154" t="s">
        <v>123</v>
      </c>
    </row>
    <row r="108" spans="2:65" s="13" customFormat="1">
      <c r="B108" s="153"/>
      <c r="D108" s="147" t="s">
        <v>139</v>
      </c>
      <c r="E108" s="154" t="s">
        <v>3</v>
      </c>
      <c r="F108" s="155" t="s">
        <v>890</v>
      </c>
      <c r="H108" s="156">
        <v>8.8000000000000007</v>
      </c>
      <c r="I108" s="157"/>
      <c r="L108" s="153"/>
      <c r="M108" s="158"/>
      <c r="T108" s="159"/>
      <c r="AT108" s="154" t="s">
        <v>139</v>
      </c>
      <c r="AU108" s="154" t="s">
        <v>81</v>
      </c>
      <c r="AV108" s="13" t="s">
        <v>83</v>
      </c>
      <c r="AW108" s="13" t="s">
        <v>35</v>
      </c>
      <c r="AX108" s="13" t="s">
        <v>73</v>
      </c>
      <c r="AY108" s="154" t="s">
        <v>123</v>
      </c>
    </row>
    <row r="109" spans="2:65" s="14" customFormat="1">
      <c r="B109" s="163"/>
      <c r="D109" s="147" t="s">
        <v>139</v>
      </c>
      <c r="E109" s="164" t="s">
        <v>3</v>
      </c>
      <c r="F109" s="165" t="s">
        <v>347</v>
      </c>
      <c r="H109" s="166">
        <v>45.432000000000002</v>
      </c>
      <c r="I109" s="167"/>
      <c r="L109" s="163"/>
      <c r="M109" s="168"/>
      <c r="T109" s="169"/>
      <c r="AT109" s="164" t="s">
        <v>139</v>
      </c>
      <c r="AU109" s="164" t="s">
        <v>81</v>
      </c>
      <c r="AV109" s="14" t="s">
        <v>155</v>
      </c>
      <c r="AW109" s="14" t="s">
        <v>35</v>
      </c>
      <c r="AX109" s="14" t="s">
        <v>81</v>
      </c>
      <c r="AY109" s="164" t="s">
        <v>123</v>
      </c>
    </row>
    <row r="110" spans="2:65" s="1" customFormat="1" ht="24.2" customHeight="1">
      <c r="B110" s="128"/>
      <c r="C110" s="129" t="s">
        <v>155</v>
      </c>
      <c r="D110" s="129" t="s">
        <v>126</v>
      </c>
      <c r="E110" s="130" t="s">
        <v>981</v>
      </c>
      <c r="F110" s="131" t="s">
        <v>365</v>
      </c>
      <c r="G110" s="132" t="s">
        <v>884</v>
      </c>
      <c r="H110" s="133">
        <v>11.96</v>
      </c>
      <c r="I110" s="134"/>
      <c r="J110" s="135">
        <f>ROUND(I110*H110,2)</f>
        <v>0</v>
      </c>
      <c r="K110" s="131" t="s">
        <v>130</v>
      </c>
      <c r="L110" s="33"/>
      <c r="M110" s="136" t="s">
        <v>3</v>
      </c>
      <c r="N110" s="137" t="s">
        <v>44</v>
      </c>
      <c r="P110" s="138">
        <f>O110*H110</f>
        <v>0</v>
      </c>
      <c r="Q110" s="138">
        <v>0</v>
      </c>
      <c r="R110" s="138">
        <f>Q110*H110</f>
        <v>0</v>
      </c>
      <c r="S110" s="138">
        <v>0</v>
      </c>
      <c r="T110" s="139">
        <f>S110*H110</f>
        <v>0</v>
      </c>
      <c r="AR110" s="140" t="s">
        <v>155</v>
      </c>
      <c r="AT110" s="140" t="s">
        <v>126</v>
      </c>
      <c r="AU110" s="140" t="s">
        <v>81</v>
      </c>
      <c r="AY110" s="18" t="s">
        <v>123</v>
      </c>
      <c r="BE110" s="141">
        <f>IF(N110="základní",J110,0)</f>
        <v>0</v>
      </c>
      <c r="BF110" s="141">
        <f>IF(N110="snížená",J110,0)</f>
        <v>0</v>
      </c>
      <c r="BG110" s="141">
        <f>IF(N110="zákl. přenesená",J110,0)</f>
        <v>0</v>
      </c>
      <c r="BH110" s="141">
        <f>IF(N110="sníž. přenesená",J110,0)</f>
        <v>0</v>
      </c>
      <c r="BI110" s="141">
        <f>IF(N110="nulová",J110,0)</f>
        <v>0</v>
      </c>
      <c r="BJ110" s="18" t="s">
        <v>81</v>
      </c>
      <c r="BK110" s="141">
        <f>ROUND(I110*H110,2)</f>
        <v>0</v>
      </c>
      <c r="BL110" s="18" t="s">
        <v>155</v>
      </c>
      <c r="BM110" s="140" t="s">
        <v>982</v>
      </c>
    </row>
    <row r="111" spans="2:65" s="1" customFormat="1">
      <c r="B111" s="33"/>
      <c r="D111" s="142" t="s">
        <v>133</v>
      </c>
      <c r="F111" s="143" t="s">
        <v>983</v>
      </c>
      <c r="I111" s="144"/>
      <c r="L111" s="33"/>
      <c r="M111" s="145"/>
      <c r="T111" s="54"/>
      <c r="AT111" s="18" t="s">
        <v>133</v>
      </c>
      <c r="AU111" s="18" t="s">
        <v>81</v>
      </c>
    </row>
    <row r="112" spans="2:65" s="13" customFormat="1">
      <c r="B112" s="153"/>
      <c r="D112" s="147" t="s">
        <v>139</v>
      </c>
      <c r="E112" s="154" t="s">
        <v>3</v>
      </c>
      <c r="F112" s="155" t="s">
        <v>984</v>
      </c>
      <c r="H112" s="156">
        <v>11.96</v>
      </c>
      <c r="I112" s="157"/>
      <c r="L112" s="153"/>
      <c r="M112" s="158"/>
      <c r="T112" s="159"/>
      <c r="AT112" s="154" t="s">
        <v>139</v>
      </c>
      <c r="AU112" s="154" t="s">
        <v>81</v>
      </c>
      <c r="AV112" s="13" t="s">
        <v>83</v>
      </c>
      <c r="AW112" s="13" t="s">
        <v>35</v>
      </c>
      <c r="AX112" s="13" t="s">
        <v>73</v>
      </c>
      <c r="AY112" s="154" t="s">
        <v>123</v>
      </c>
    </row>
    <row r="113" spans="2:65" s="14" customFormat="1">
      <c r="B113" s="163"/>
      <c r="D113" s="147" t="s">
        <v>139</v>
      </c>
      <c r="E113" s="164" t="s">
        <v>3</v>
      </c>
      <c r="F113" s="165" t="s">
        <v>347</v>
      </c>
      <c r="H113" s="166">
        <v>11.96</v>
      </c>
      <c r="I113" s="167"/>
      <c r="L113" s="163"/>
      <c r="M113" s="168"/>
      <c r="T113" s="169"/>
      <c r="AT113" s="164" t="s">
        <v>139</v>
      </c>
      <c r="AU113" s="164" t="s">
        <v>81</v>
      </c>
      <c r="AV113" s="14" t="s">
        <v>155</v>
      </c>
      <c r="AW113" s="14" t="s">
        <v>35</v>
      </c>
      <c r="AX113" s="14" t="s">
        <v>81</v>
      </c>
      <c r="AY113" s="164" t="s">
        <v>123</v>
      </c>
    </row>
    <row r="114" spans="2:65" s="1" customFormat="1" ht="16.5" customHeight="1">
      <c r="B114" s="128"/>
      <c r="C114" s="170" t="s">
        <v>122</v>
      </c>
      <c r="D114" s="170" t="s">
        <v>370</v>
      </c>
      <c r="E114" s="171" t="s">
        <v>985</v>
      </c>
      <c r="F114" s="172" t="s">
        <v>986</v>
      </c>
      <c r="G114" s="173" t="s">
        <v>909</v>
      </c>
      <c r="H114" s="174">
        <v>27.507999999999999</v>
      </c>
      <c r="I114" s="175"/>
      <c r="J114" s="176">
        <f>ROUND(I114*H114,2)</f>
        <v>0</v>
      </c>
      <c r="K114" s="172" t="s">
        <v>130</v>
      </c>
      <c r="L114" s="177"/>
      <c r="M114" s="178" t="s">
        <v>3</v>
      </c>
      <c r="N114" s="179" t="s">
        <v>44</v>
      </c>
      <c r="P114" s="138">
        <f>O114*H114</f>
        <v>0</v>
      </c>
      <c r="Q114" s="138">
        <v>1</v>
      </c>
      <c r="R114" s="138">
        <f>Q114*H114</f>
        <v>27.507999999999999</v>
      </c>
      <c r="S114" s="138">
        <v>0</v>
      </c>
      <c r="T114" s="139">
        <f>S114*H114</f>
        <v>0</v>
      </c>
      <c r="AR114" s="140" t="s">
        <v>178</v>
      </c>
      <c r="AT114" s="140" t="s">
        <v>370</v>
      </c>
      <c r="AU114" s="140" t="s">
        <v>81</v>
      </c>
      <c r="AY114" s="18" t="s">
        <v>123</v>
      </c>
      <c r="BE114" s="141">
        <f>IF(N114="základní",J114,0)</f>
        <v>0</v>
      </c>
      <c r="BF114" s="141">
        <f>IF(N114="snížená",J114,0)</f>
        <v>0</v>
      </c>
      <c r="BG114" s="141">
        <f>IF(N114="zákl. přenesená",J114,0)</f>
        <v>0</v>
      </c>
      <c r="BH114" s="141">
        <f>IF(N114="sníž. přenesená",J114,0)</f>
        <v>0</v>
      </c>
      <c r="BI114" s="141">
        <f>IF(N114="nulová",J114,0)</f>
        <v>0</v>
      </c>
      <c r="BJ114" s="18" t="s">
        <v>81</v>
      </c>
      <c r="BK114" s="141">
        <f>ROUND(I114*H114,2)</f>
        <v>0</v>
      </c>
      <c r="BL114" s="18" t="s">
        <v>155</v>
      </c>
      <c r="BM114" s="140" t="s">
        <v>987</v>
      </c>
    </row>
    <row r="115" spans="2:65" s="13" customFormat="1">
      <c r="B115" s="153"/>
      <c r="D115" s="147" t="s">
        <v>139</v>
      </c>
      <c r="E115" s="154" t="s">
        <v>3</v>
      </c>
      <c r="F115" s="155" t="s">
        <v>988</v>
      </c>
      <c r="H115" s="156">
        <v>27.507999999999999</v>
      </c>
      <c r="I115" s="157"/>
      <c r="L115" s="153"/>
      <c r="M115" s="158"/>
      <c r="T115" s="159"/>
      <c r="AT115" s="154" t="s">
        <v>139</v>
      </c>
      <c r="AU115" s="154" t="s">
        <v>81</v>
      </c>
      <c r="AV115" s="13" t="s">
        <v>83</v>
      </c>
      <c r="AW115" s="13" t="s">
        <v>35</v>
      </c>
      <c r="AX115" s="13" t="s">
        <v>73</v>
      </c>
      <c r="AY115" s="154" t="s">
        <v>123</v>
      </c>
    </row>
    <row r="116" spans="2:65" s="14" customFormat="1">
      <c r="B116" s="163"/>
      <c r="D116" s="147" t="s">
        <v>139</v>
      </c>
      <c r="E116" s="164" t="s">
        <v>3</v>
      </c>
      <c r="F116" s="165" t="s">
        <v>347</v>
      </c>
      <c r="H116" s="166">
        <v>27.507999999999999</v>
      </c>
      <c r="I116" s="167"/>
      <c r="L116" s="163"/>
      <c r="M116" s="168"/>
      <c r="T116" s="169"/>
      <c r="AT116" s="164" t="s">
        <v>139</v>
      </c>
      <c r="AU116" s="164" t="s">
        <v>81</v>
      </c>
      <c r="AV116" s="14" t="s">
        <v>155</v>
      </c>
      <c r="AW116" s="14" t="s">
        <v>35</v>
      </c>
      <c r="AX116" s="14" t="s">
        <v>81</v>
      </c>
      <c r="AY116" s="164" t="s">
        <v>123</v>
      </c>
    </row>
    <row r="117" spans="2:65" s="1" customFormat="1" ht="24.2" customHeight="1">
      <c r="B117" s="128"/>
      <c r="C117" s="129" t="s">
        <v>166</v>
      </c>
      <c r="D117" s="129" t="s">
        <v>126</v>
      </c>
      <c r="E117" s="130" t="s">
        <v>989</v>
      </c>
      <c r="F117" s="131" t="s">
        <v>365</v>
      </c>
      <c r="G117" s="132" t="s">
        <v>884</v>
      </c>
      <c r="H117" s="133">
        <v>36.631999999999998</v>
      </c>
      <c r="I117" s="134"/>
      <c r="J117" s="135">
        <f>ROUND(I117*H117,2)</f>
        <v>0</v>
      </c>
      <c r="K117" s="131" t="s">
        <v>130</v>
      </c>
      <c r="L117" s="33"/>
      <c r="M117" s="136" t="s">
        <v>3</v>
      </c>
      <c r="N117" s="137" t="s">
        <v>44</v>
      </c>
      <c r="P117" s="138">
        <f>O117*H117</f>
        <v>0</v>
      </c>
      <c r="Q117" s="138">
        <v>0</v>
      </c>
      <c r="R117" s="138">
        <f>Q117*H117</f>
        <v>0</v>
      </c>
      <c r="S117" s="138">
        <v>0</v>
      </c>
      <c r="T117" s="139">
        <f>S117*H117</f>
        <v>0</v>
      </c>
      <c r="AR117" s="140" t="s">
        <v>155</v>
      </c>
      <c r="AT117" s="140" t="s">
        <v>126</v>
      </c>
      <c r="AU117" s="140" t="s">
        <v>81</v>
      </c>
      <c r="AY117" s="18" t="s">
        <v>123</v>
      </c>
      <c r="BE117" s="141">
        <f>IF(N117="základní",J117,0)</f>
        <v>0</v>
      </c>
      <c r="BF117" s="141">
        <f>IF(N117="snížená",J117,0)</f>
        <v>0</v>
      </c>
      <c r="BG117" s="141">
        <f>IF(N117="zákl. přenesená",J117,0)</f>
        <v>0</v>
      </c>
      <c r="BH117" s="141">
        <f>IF(N117="sníž. přenesená",J117,0)</f>
        <v>0</v>
      </c>
      <c r="BI117" s="141">
        <f>IF(N117="nulová",J117,0)</f>
        <v>0</v>
      </c>
      <c r="BJ117" s="18" t="s">
        <v>81</v>
      </c>
      <c r="BK117" s="141">
        <f>ROUND(I117*H117,2)</f>
        <v>0</v>
      </c>
      <c r="BL117" s="18" t="s">
        <v>155</v>
      </c>
      <c r="BM117" s="140" t="s">
        <v>990</v>
      </c>
    </row>
    <row r="118" spans="2:65" s="1" customFormat="1">
      <c r="B118" s="33"/>
      <c r="D118" s="142" t="s">
        <v>133</v>
      </c>
      <c r="F118" s="143" t="s">
        <v>991</v>
      </c>
      <c r="I118" s="144"/>
      <c r="L118" s="33"/>
      <c r="M118" s="145"/>
      <c r="T118" s="54"/>
      <c r="AT118" s="18" t="s">
        <v>133</v>
      </c>
      <c r="AU118" s="18" t="s">
        <v>81</v>
      </c>
    </row>
    <row r="119" spans="2:65" s="1" customFormat="1">
      <c r="B119" s="33"/>
      <c r="D119" s="147" t="s">
        <v>858</v>
      </c>
      <c r="F119" s="188" t="s">
        <v>992</v>
      </c>
      <c r="I119" s="144"/>
      <c r="L119" s="33"/>
      <c r="M119" s="145"/>
      <c r="T119" s="54"/>
      <c r="AT119" s="18" t="s">
        <v>858</v>
      </c>
      <c r="AU119" s="18" t="s">
        <v>81</v>
      </c>
    </row>
    <row r="120" spans="2:65" s="13" customFormat="1">
      <c r="B120" s="153"/>
      <c r="D120" s="147" t="s">
        <v>139</v>
      </c>
      <c r="E120" s="154" t="s">
        <v>3</v>
      </c>
      <c r="F120" s="155" t="s">
        <v>888</v>
      </c>
      <c r="H120" s="156">
        <v>21.28</v>
      </c>
      <c r="I120" s="157"/>
      <c r="L120" s="153"/>
      <c r="M120" s="158"/>
      <c r="T120" s="159"/>
      <c r="AT120" s="154" t="s">
        <v>139</v>
      </c>
      <c r="AU120" s="154" t="s">
        <v>81</v>
      </c>
      <c r="AV120" s="13" t="s">
        <v>83</v>
      </c>
      <c r="AW120" s="13" t="s">
        <v>35</v>
      </c>
      <c r="AX120" s="13" t="s">
        <v>73</v>
      </c>
      <c r="AY120" s="154" t="s">
        <v>123</v>
      </c>
    </row>
    <row r="121" spans="2:65" s="13" customFormat="1">
      <c r="B121" s="153"/>
      <c r="D121" s="147" t="s">
        <v>139</v>
      </c>
      <c r="E121" s="154" t="s">
        <v>3</v>
      </c>
      <c r="F121" s="155" t="s">
        <v>889</v>
      </c>
      <c r="H121" s="156">
        <v>15.352</v>
      </c>
      <c r="I121" s="157"/>
      <c r="L121" s="153"/>
      <c r="M121" s="158"/>
      <c r="T121" s="159"/>
      <c r="AT121" s="154" t="s">
        <v>139</v>
      </c>
      <c r="AU121" s="154" t="s">
        <v>81</v>
      </c>
      <c r="AV121" s="13" t="s">
        <v>83</v>
      </c>
      <c r="AW121" s="13" t="s">
        <v>35</v>
      </c>
      <c r="AX121" s="13" t="s">
        <v>73</v>
      </c>
      <c r="AY121" s="154" t="s">
        <v>123</v>
      </c>
    </row>
    <row r="122" spans="2:65" s="14" customFormat="1">
      <c r="B122" s="163"/>
      <c r="D122" s="147" t="s">
        <v>139</v>
      </c>
      <c r="E122" s="164" t="s">
        <v>3</v>
      </c>
      <c r="F122" s="165" t="s">
        <v>347</v>
      </c>
      <c r="H122" s="166">
        <v>36.631999999999998</v>
      </c>
      <c r="I122" s="167"/>
      <c r="L122" s="163"/>
      <c r="M122" s="168"/>
      <c r="T122" s="169"/>
      <c r="AT122" s="164" t="s">
        <v>139</v>
      </c>
      <c r="AU122" s="164" t="s">
        <v>81</v>
      </c>
      <c r="AV122" s="14" t="s">
        <v>155</v>
      </c>
      <c r="AW122" s="14" t="s">
        <v>35</v>
      </c>
      <c r="AX122" s="14" t="s">
        <v>81</v>
      </c>
      <c r="AY122" s="164" t="s">
        <v>123</v>
      </c>
    </row>
    <row r="123" spans="2:65" s="1" customFormat="1" ht="24.2" customHeight="1">
      <c r="B123" s="128"/>
      <c r="C123" s="129" t="s">
        <v>172</v>
      </c>
      <c r="D123" s="129" t="s">
        <v>126</v>
      </c>
      <c r="E123" s="130" t="s">
        <v>993</v>
      </c>
      <c r="F123" s="131" t="s">
        <v>365</v>
      </c>
      <c r="G123" s="132" t="s">
        <v>322</v>
      </c>
      <c r="H123" s="133">
        <v>6.8250000000000002</v>
      </c>
      <c r="I123" s="134"/>
      <c r="J123" s="135">
        <f>ROUND(I123*H123,2)</f>
        <v>0</v>
      </c>
      <c r="K123" s="131" t="s">
        <v>130</v>
      </c>
      <c r="L123" s="33"/>
      <c r="M123" s="136" t="s">
        <v>3</v>
      </c>
      <c r="N123" s="137" t="s">
        <v>44</v>
      </c>
      <c r="P123" s="138">
        <f>O123*H123</f>
        <v>0</v>
      </c>
      <c r="Q123" s="138">
        <v>0</v>
      </c>
      <c r="R123" s="138">
        <f>Q123*H123</f>
        <v>0</v>
      </c>
      <c r="S123" s="138">
        <v>0</v>
      </c>
      <c r="T123" s="139">
        <f>S123*H123</f>
        <v>0</v>
      </c>
      <c r="AR123" s="140" t="s">
        <v>155</v>
      </c>
      <c r="AT123" s="140" t="s">
        <v>126</v>
      </c>
      <c r="AU123" s="140" t="s">
        <v>81</v>
      </c>
      <c r="AY123" s="18" t="s">
        <v>123</v>
      </c>
      <c r="BE123" s="141">
        <f>IF(N123="základní",J123,0)</f>
        <v>0</v>
      </c>
      <c r="BF123" s="141">
        <f>IF(N123="snížená",J123,0)</f>
        <v>0</v>
      </c>
      <c r="BG123" s="141">
        <f>IF(N123="zákl. přenesená",J123,0)</f>
        <v>0</v>
      </c>
      <c r="BH123" s="141">
        <f>IF(N123="sníž. přenesená",J123,0)</f>
        <v>0</v>
      </c>
      <c r="BI123" s="141">
        <f>IF(N123="nulová",J123,0)</f>
        <v>0</v>
      </c>
      <c r="BJ123" s="18" t="s">
        <v>81</v>
      </c>
      <c r="BK123" s="141">
        <f>ROUND(I123*H123,2)</f>
        <v>0</v>
      </c>
      <c r="BL123" s="18" t="s">
        <v>155</v>
      </c>
      <c r="BM123" s="140" t="s">
        <v>994</v>
      </c>
    </row>
    <row r="124" spans="2:65" s="1" customFormat="1">
      <c r="B124" s="33"/>
      <c r="D124" s="142" t="s">
        <v>133</v>
      </c>
      <c r="F124" s="143" t="s">
        <v>995</v>
      </c>
      <c r="I124" s="144"/>
      <c r="L124" s="33"/>
      <c r="M124" s="145"/>
      <c r="T124" s="54"/>
      <c r="AT124" s="18" t="s">
        <v>133</v>
      </c>
      <c r="AU124" s="18" t="s">
        <v>81</v>
      </c>
    </row>
    <row r="125" spans="2:65" s="13" customFormat="1">
      <c r="B125" s="153"/>
      <c r="D125" s="147" t="s">
        <v>139</v>
      </c>
      <c r="E125" s="154" t="s">
        <v>3</v>
      </c>
      <c r="F125" s="155" t="s">
        <v>996</v>
      </c>
      <c r="H125" s="156">
        <v>6.8250000000000002</v>
      </c>
      <c r="I125" s="157"/>
      <c r="L125" s="153"/>
      <c r="M125" s="158"/>
      <c r="T125" s="159"/>
      <c r="AT125" s="154" t="s">
        <v>139</v>
      </c>
      <c r="AU125" s="154" t="s">
        <v>81</v>
      </c>
      <c r="AV125" s="13" t="s">
        <v>83</v>
      </c>
      <c r="AW125" s="13" t="s">
        <v>35</v>
      </c>
      <c r="AX125" s="13" t="s">
        <v>73</v>
      </c>
      <c r="AY125" s="154" t="s">
        <v>123</v>
      </c>
    </row>
    <row r="126" spans="2:65" s="14" customFormat="1">
      <c r="B126" s="163"/>
      <c r="D126" s="147" t="s">
        <v>139</v>
      </c>
      <c r="E126" s="164" t="s">
        <v>3</v>
      </c>
      <c r="F126" s="165" t="s">
        <v>347</v>
      </c>
      <c r="H126" s="166">
        <v>6.8250000000000002</v>
      </c>
      <c r="I126" s="167"/>
      <c r="L126" s="163"/>
      <c r="M126" s="168"/>
      <c r="T126" s="169"/>
      <c r="AT126" s="164" t="s">
        <v>139</v>
      </c>
      <c r="AU126" s="164" t="s">
        <v>81</v>
      </c>
      <c r="AV126" s="14" t="s">
        <v>155</v>
      </c>
      <c r="AW126" s="14" t="s">
        <v>35</v>
      </c>
      <c r="AX126" s="14" t="s">
        <v>81</v>
      </c>
      <c r="AY126" s="164" t="s">
        <v>123</v>
      </c>
    </row>
    <row r="127" spans="2:65" s="1" customFormat="1" ht="16.5" customHeight="1">
      <c r="B127" s="128"/>
      <c r="C127" s="170" t="s">
        <v>178</v>
      </c>
      <c r="D127" s="170" t="s">
        <v>370</v>
      </c>
      <c r="E127" s="171" t="s">
        <v>380</v>
      </c>
      <c r="F127" s="172" t="s">
        <v>381</v>
      </c>
      <c r="G127" s="173" t="s">
        <v>909</v>
      </c>
      <c r="H127" s="174">
        <v>15.698</v>
      </c>
      <c r="I127" s="175"/>
      <c r="J127" s="176">
        <f>ROUND(I127*H127,2)</f>
        <v>0</v>
      </c>
      <c r="K127" s="172" t="s">
        <v>130</v>
      </c>
      <c r="L127" s="177"/>
      <c r="M127" s="178" t="s">
        <v>3</v>
      </c>
      <c r="N127" s="179" t="s">
        <v>44</v>
      </c>
      <c r="P127" s="138">
        <f>O127*H127</f>
        <v>0</v>
      </c>
      <c r="Q127" s="138">
        <v>1</v>
      </c>
      <c r="R127" s="138">
        <f>Q127*H127</f>
        <v>15.698</v>
      </c>
      <c r="S127" s="138">
        <v>0</v>
      </c>
      <c r="T127" s="139">
        <f>S127*H127</f>
        <v>0</v>
      </c>
      <c r="AR127" s="140" t="s">
        <v>178</v>
      </c>
      <c r="AT127" s="140" t="s">
        <v>370</v>
      </c>
      <c r="AU127" s="140" t="s">
        <v>81</v>
      </c>
      <c r="AY127" s="18" t="s">
        <v>123</v>
      </c>
      <c r="BE127" s="141">
        <f>IF(N127="základní",J127,0)</f>
        <v>0</v>
      </c>
      <c r="BF127" s="141">
        <f>IF(N127="snížená",J127,0)</f>
        <v>0</v>
      </c>
      <c r="BG127" s="141">
        <f>IF(N127="zákl. přenesená",J127,0)</f>
        <v>0</v>
      </c>
      <c r="BH127" s="141">
        <f>IF(N127="sníž. přenesená",J127,0)</f>
        <v>0</v>
      </c>
      <c r="BI127" s="141">
        <f>IF(N127="nulová",J127,0)</f>
        <v>0</v>
      </c>
      <c r="BJ127" s="18" t="s">
        <v>81</v>
      </c>
      <c r="BK127" s="141">
        <f>ROUND(I127*H127,2)</f>
        <v>0</v>
      </c>
      <c r="BL127" s="18" t="s">
        <v>155</v>
      </c>
      <c r="BM127" s="140" t="s">
        <v>997</v>
      </c>
    </row>
    <row r="128" spans="2:65" s="13" customFormat="1">
      <c r="B128" s="153"/>
      <c r="D128" s="147" t="s">
        <v>139</v>
      </c>
      <c r="E128" s="154" t="s">
        <v>3</v>
      </c>
      <c r="F128" s="155" t="s">
        <v>998</v>
      </c>
      <c r="H128" s="156">
        <v>15.698</v>
      </c>
      <c r="I128" s="157"/>
      <c r="L128" s="153"/>
      <c r="M128" s="158"/>
      <c r="T128" s="159"/>
      <c r="AT128" s="154" t="s">
        <v>139</v>
      </c>
      <c r="AU128" s="154" t="s">
        <v>81</v>
      </c>
      <c r="AV128" s="13" t="s">
        <v>83</v>
      </c>
      <c r="AW128" s="13" t="s">
        <v>35</v>
      </c>
      <c r="AX128" s="13" t="s">
        <v>73</v>
      </c>
      <c r="AY128" s="154" t="s">
        <v>123</v>
      </c>
    </row>
    <row r="129" spans="2:65" s="14" customFormat="1">
      <c r="B129" s="163"/>
      <c r="D129" s="147" t="s">
        <v>139</v>
      </c>
      <c r="E129" s="164" t="s">
        <v>3</v>
      </c>
      <c r="F129" s="165" t="s">
        <v>347</v>
      </c>
      <c r="H129" s="166">
        <v>15.698</v>
      </c>
      <c r="I129" s="167"/>
      <c r="L129" s="163"/>
      <c r="M129" s="168"/>
      <c r="T129" s="169"/>
      <c r="AT129" s="164" t="s">
        <v>139</v>
      </c>
      <c r="AU129" s="164" t="s">
        <v>81</v>
      </c>
      <c r="AV129" s="14" t="s">
        <v>155</v>
      </c>
      <c r="AW129" s="14" t="s">
        <v>35</v>
      </c>
      <c r="AX129" s="14" t="s">
        <v>81</v>
      </c>
      <c r="AY129" s="164" t="s">
        <v>123</v>
      </c>
    </row>
    <row r="130" spans="2:65" s="1" customFormat="1" ht="24.2" customHeight="1">
      <c r="B130" s="128"/>
      <c r="C130" s="129" t="s">
        <v>183</v>
      </c>
      <c r="D130" s="129" t="s">
        <v>126</v>
      </c>
      <c r="E130" s="130" t="s">
        <v>999</v>
      </c>
      <c r="F130" s="131" t="s">
        <v>1000</v>
      </c>
      <c r="G130" s="132" t="s">
        <v>1001</v>
      </c>
      <c r="H130" s="133">
        <v>57.2</v>
      </c>
      <c r="I130" s="134"/>
      <c r="J130" s="135">
        <f>ROUND(I130*H130,2)</f>
        <v>0</v>
      </c>
      <c r="K130" s="131" t="s">
        <v>130</v>
      </c>
      <c r="L130" s="33"/>
      <c r="M130" s="136" t="s">
        <v>3</v>
      </c>
      <c r="N130" s="137" t="s">
        <v>44</v>
      </c>
      <c r="P130" s="138">
        <f>O130*H130</f>
        <v>0</v>
      </c>
      <c r="Q130" s="138">
        <v>0</v>
      </c>
      <c r="R130" s="138">
        <f>Q130*H130</f>
        <v>0</v>
      </c>
      <c r="S130" s="138">
        <v>0</v>
      </c>
      <c r="T130" s="139">
        <f>S130*H130</f>
        <v>0</v>
      </c>
      <c r="AR130" s="140" t="s">
        <v>155</v>
      </c>
      <c r="AT130" s="140" t="s">
        <v>126</v>
      </c>
      <c r="AU130" s="140" t="s">
        <v>81</v>
      </c>
      <c r="AY130" s="18" t="s">
        <v>123</v>
      </c>
      <c r="BE130" s="141">
        <f>IF(N130="základní",J130,0)</f>
        <v>0</v>
      </c>
      <c r="BF130" s="141">
        <f>IF(N130="snížená",J130,0)</f>
        <v>0</v>
      </c>
      <c r="BG130" s="141">
        <f>IF(N130="zákl. přenesená",J130,0)</f>
        <v>0</v>
      </c>
      <c r="BH130" s="141">
        <f>IF(N130="sníž. přenesená",J130,0)</f>
        <v>0</v>
      </c>
      <c r="BI130" s="141">
        <f>IF(N130="nulová",J130,0)</f>
        <v>0</v>
      </c>
      <c r="BJ130" s="18" t="s">
        <v>81</v>
      </c>
      <c r="BK130" s="141">
        <f>ROUND(I130*H130,2)</f>
        <v>0</v>
      </c>
      <c r="BL130" s="18" t="s">
        <v>155</v>
      </c>
      <c r="BM130" s="140" t="s">
        <v>1002</v>
      </c>
    </row>
    <row r="131" spans="2:65" s="1" customFormat="1">
      <c r="B131" s="33"/>
      <c r="D131" s="142" t="s">
        <v>133</v>
      </c>
      <c r="F131" s="143" t="s">
        <v>1003</v>
      </c>
      <c r="I131" s="144"/>
      <c r="L131" s="33"/>
      <c r="M131" s="145"/>
      <c r="T131" s="54"/>
      <c r="AT131" s="18" t="s">
        <v>133</v>
      </c>
      <c r="AU131" s="18" t="s">
        <v>81</v>
      </c>
    </row>
    <row r="132" spans="2:65" s="13" customFormat="1">
      <c r="B132" s="153"/>
      <c r="D132" s="147" t="s">
        <v>139</v>
      </c>
      <c r="E132" s="154" t="s">
        <v>3</v>
      </c>
      <c r="F132" s="155" t="s">
        <v>1004</v>
      </c>
      <c r="H132" s="156">
        <v>57.2</v>
      </c>
      <c r="I132" s="157"/>
      <c r="L132" s="153"/>
      <c r="M132" s="158"/>
      <c r="T132" s="159"/>
      <c r="AT132" s="154" t="s">
        <v>139</v>
      </c>
      <c r="AU132" s="154" t="s">
        <v>81</v>
      </c>
      <c r="AV132" s="13" t="s">
        <v>83</v>
      </c>
      <c r="AW132" s="13" t="s">
        <v>35</v>
      </c>
      <c r="AX132" s="13" t="s">
        <v>73</v>
      </c>
      <c r="AY132" s="154" t="s">
        <v>123</v>
      </c>
    </row>
    <row r="133" spans="2:65" s="14" customFormat="1">
      <c r="B133" s="163"/>
      <c r="D133" s="147" t="s">
        <v>139</v>
      </c>
      <c r="E133" s="164" t="s">
        <v>3</v>
      </c>
      <c r="F133" s="165" t="s">
        <v>347</v>
      </c>
      <c r="H133" s="166">
        <v>57.2</v>
      </c>
      <c r="I133" s="167"/>
      <c r="L133" s="163"/>
      <c r="M133" s="168"/>
      <c r="T133" s="169"/>
      <c r="AT133" s="164" t="s">
        <v>139</v>
      </c>
      <c r="AU133" s="164" t="s">
        <v>81</v>
      </c>
      <c r="AV133" s="14" t="s">
        <v>155</v>
      </c>
      <c r="AW133" s="14" t="s">
        <v>35</v>
      </c>
      <c r="AX133" s="14" t="s">
        <v>81</v>
      </c>
      <c r="AY133" s="164" t="s">
        <v>123</v>
      </c>
    </row>
    <row r="134" spans="2:65" s="1" customFormat="1" ht="16.5" customHeight="1">
      <c r="B134" s="128"/>
      <c r="C134" s="170" t="s">
        <v>190</v>
      </c>
      <c r="D134" s="170" t="s">
        <v>370</v>
      </c>
      <c r="E134" s="171" t="s">
        <v>397</v>
      </c>
      <c r="F134" s="172" t="s">
        <v>398</v>
      </c>
      <c r="G134" s="173" t="s">
        <v>1005</v>
      </c>
      <c r="H134" s="174">
        <v>1.1439999999999999</v>
      </c>
      <c r="I134" s="175"/>
      <c r="J134" s="176">
        <f>ROUND(I134*H134,2)</f>
        <v>0</v>
      </c>
      <c r="K134" s="172" t="s">
        <v>130</v>
      </c>
      <c r="L134" s="177"/>
      <c r="M134" s="178" t="s">
        <v>3</v>
      </c>
      <c r="N134" s="179" t="s">
        <v>44</v>
      </c>
      <c r="P134" s="138">
        <f>O134*H134</f>
        <v>0</v>
      </c>
      <c r="Q134" s="138">
        <v>1E-3</v>
      </c>
      <c r="R134" s="138">
        <f>Q134*H134</f>
        <v>1.1439999999999998E-3</v>
      </c>
      <c r="S134" s="138">
        <v>0</v>
      </c>
      <c r="T134" s="139">
        <f>S134*H134</f>
        <v>0</v>
      </c>
      <c r="AR134" s="140" t="s">
        <v>178</v>
      </c>
      <c r="AT134" s="140" t="s">
        <v>370</v>
      </c>
      <c r="AU134" s="140" t="s">
        <v>81</v>
      </c>
      <c r="AY134" s="18" t="s">
        <v>123</v>
      </c>
      <c r="BE134" s="141">
        <f>IF(N134="základní",J134,0)</f>
        <v>0</v>
      </c>
      <c r="BF134" s="141">
        <f>IF(N134="snížená",J134,0)</f>
        <v>0</v>
      </c>
      <c r="BG134" s="141">
        <f>IF(N134="zákl. přenesená",J134,0)</f>
        <v>0</v>
      </c>
      <c r="BH134" s="141">
        <f>IF(N134="sníž. přenesená",J134,0)</f>
        <v>0</v>
      </c>
      <c r="BI134" s="141">
        <f>IF(N134="nulová",J134,0)</f>
        <v>0</v>
      </c>
      <c r="BJ134" s="18" t="s">
        <v>81</v>
      </c>
      <c r="BK134" s="141">
        <f>ROUND(I134*H134,2)</f>
        <v>0</v>
      </c>
      <c r="BL134" s="18" t="s">
        <v>155</v>
      </c>
      <c r="BM134" s="140" t="s">
        <v>1006</v>
      </c>
    </row>
    <row r="135" spans="2:65" s="13" customFormat="1">
      <c r="B135" s="153"/>
      <c r="D135" s="147" t="s">
        <v>139</v>
      </c>
      <c r="E135" s="154" t="s">
        <v>3</v>
      </c>
      <c r="F135" s="155" t="s">
        <v>1007</v>
      </c>
      <c r="H135" s="156">
        <v>1.1439999999999999</v>
      </c>
      <c r="I135" s="157"/>
      <c r="L135" s="153"/>
      <c r="M135" s="158"/>
      <c r="T135" s="159"/>
      <c r="AT135" s="154" t="s">
        <v>139</v>
      </c>
      <c r="AU135" s="154" t="s">
        <v>81</v>
      </c>
      <c r="AV135" s="13" t="s">
        <v>83</v>
      </c>
      <c r="AW135" s="13" t="s">
        <v>35</v>
      </c>
      <c r="AX135" s="13" t="s">
        <v>73</v>
      </c>
      <c r="AY135" s="154" t="s">
        <v>123</v>
      </c>
    </row>
    <row r="136" spans="2:65" s="14" customFormat="1">
      <c r="B136" s="163"/>
      <c r="D136" s="147" t="s">
        <v>139</v>
      </c>
      <c r="E136" s="164" t="s">
        <v>3</v>
      </c>
      <c r="F136" s="165" t="s">
        <v>347</v>
      </c>
      <c r="H136" s="166">
        <v>1.1439999999999999</v>
      </c>
      <c r="I136" s="167"/>
      <c r="L136" s="163"/>
      <c r="M136" s="168"/>
      <c r="T136" s="169"/>
      <c r="AT136" s="164" t="s">
        <v>139</v>
      </c>
      <c r="AU136" s="164" t="s">
        <v>81</v>
      </c>
      <c r="AV136" s="14" t="s">
        <v>155</v>
      </c>
      <c r="AW136" s="14" t="s">
        <v>35</v>
      </c>
      <c r="AX136" s="14" t="s">
        <v>81</v>
      </c>
      <c r="AY136" s="164" t="s">
        <v>123</v>
      </c>
    </row>
    <row r="137" spans="2:65" s="1" customFormat="1" ht="24.2" customHeight="1">
      <c r="B137" s="128"/>
      <c r="C137" s="129" t="s">
        <v>197</v>
      </c>
      <c r="D137" s="129" t="s">
        <v>126</v>
      </c>
      <c r="E137" s="130" t="s">
        <v>1008</v>
      </c>
      <c r="F137" s="131" t="s">
        <v>1009</v>
      </c>
      <c r="G137" s="132" t="s">
        <v>1001</v>
      </c>
      <c r="H137" s="133">
        <v>57.2</v>
      </c>
      <c r="I137" s="134"/>
      <c r="J137" s="135">
        <f>ROUND(I137*H137,2)</f>
        <v>0</v>
      </c>
      <c r="K137" s="131" t="s">
        <v>130</v>
      </c>
      <c r="L137" s="33"/>
      <c r="M137" s="136" t="s">
        <v>3</v>
      </c>
      <c r="N137" s="137" t="s">
        <v>44</v>
      </c>
      <c r="P137" s="138">
        <f>O137*H137</f>
        <v>0</v>
      </c>
      <c r="Q137" s="138">
        <v>0</v>
      </c>
      <c r="R137" s="138">
        <f>Q137*H137</f>
        <v>0</v>
      </c>
      <c r="S137" s="138">
        <v>0</v>
      </c>
      <c r="T137" s="139">
        <f>S137*H137</f>
        <v>0</v>
      </c>
      <c r="AR137" s="140" t="s">
        <v>155</v>
      </c>
      <c r="AT137" s="140" t="s">
        <v>126</v>
      </c>
      <c r="AU137" s="140" t="s">
        <v>81</v>
      </c>
      <c r="AY137" s="18" t="s">
        <v>123</v>
      </c>
      <c r="BE137" s="141">
        <f>IF(N137="základní",J137,0)</f>
        <v>0</v>
      </c>
      <c r="BF137" s="141">
        <f>IF(N137="snížená",J137,0)</f>
        <v>0</v>
      </c>
      <c r="BG137" s="141">
        <f>IF(N137="zákl. přenesená",J137,0)</f>
        <v>0</v>
      </c>
      <c r="BH137" s="141">
        <f>IF(N137="sníž. přenesená",J137,0)</f>
        <v>0</v>
      </c>
      <c r="BI137" s="141">
        <f>IF(N137="nulová",J137,0)</f>
        <v>0</v>
      </c>
      <c r="BJ137" s="18" t="s">
        <v>81</v>
      </c>
      <c r="BK137" s="141">
        <f>ROUND(I137*H137,2)</f>
        <v>0</v>
      </c>
      <c r="BL137" s="18" t="s">
        <v>155</v>
      </c>
      <c r="BM137" s="140" t="s">
        <v>1010</v>
      </c>
    </row>
    <row r="138" spans="2:65" s="1" customFormat="1">
      <c r="B138" s="33"/>
      <c r="D138" s="142" t="s">
        <v>133</v>
      </c>
      <c r="F138" s="143" t="s">
        <v>1011</v>
      </c>
      <c r="I138" s="144"/>
      <c r="L138" s="33"/>
      <c r="M138" s="145"/>
      <c r="T138" s="54"/>
      <c r="AT138" s="18" t="s">
        <v>133</v>
      </c>
      <c r="AU138" s="18" t="s">
        <v>81</v>
      </c>
    </row>
    <row r="139" spans="2:65" s="1" customFormat="1">
      <c r="B139" s="33"/>
      <c r="D139" s="147" t="s">
        <v>858</v>
      </c>
      <c r="F139" s="188" t="s">
        <v>1012</v>
      </c>
      <c r="I139" s="144"/>
      <c r="L139" s="33"/>
      <c r="M139" s="145"/>
      <c r="T139" s="54"/>
      <c r="AT139" s="18" t="s">
        <v>858</v>
      </c>
      <c r="AU139" s="18" t="s">
        <v>81</v>
      </c>
    </row>
    <row r="140" spans="2:65" s="13" customFormat="1">
      <c r="B140" s="153"/>
      <c r="D140" s="147" t="s">
        <v>139</v>
      </c>
      <c r="E140" s="154" t="s">
        <v>3</v>
      </c>
      <c r="F140" s="155" t="s">
        <v>1004</v>
      </c>
      <c r="H140" s="156">
        <v>57.2</v>
      </c>
      <c r="I140" s="157"/>
      <c r="L140" s="153"/>
      <c r="M140" s="158"/>
      <c r="T140" s="159"/>
      <c r="AT140" s="154" t="s">
        <v>139</v>
      </c>
      <c r="AU140" s="154" t="s">
        <v>81</v>
      </c>
      <c r="AV140" s="13" t="s">
        <v>83</v>
      </c>
      <c r="AW140" s="13" t="s">
        <v>35</v>
      </c>
      <c r="AX140" s="13" t="s">
        <v>73</v>
      </c>
      <c r="AY140" s="154" t="s">
        <v>123</v>
      </c>
    </row>
    <row r="141" spans="2:65" s="14" customFormat="1">
      <c r="B141" s="163"/>
      <c r="D141" s="147" t="s">
        <v>139</v>
      </c>
      <c r="E141" s="164" t="s">
        <v>3</v>
      </c>
      <c r="F141" s="165" t="s">
        <v>347</v>
      </c>
      <c r="H141" s="166">
        <v>57.2</v>
      </c>
      <c r="I141" s="167"/>
      <c r="L141" s="163"/>
      <c r="M141" s="168"/>
      <c r="T141" s="169"/>
      <c r="AT141" s="164" t="s">
        <v>139</v>
      </c>
      <c r="AU141" s="164" t="s">
        <v>81</v>
      </c>
      <c r="AV141" s="14" t="s">
        <v>155</v>
      </c>
      <c r="AW141" s="14" t="s">
        <v>35</v>
      </c>
      <c r="AX141" s="14" t="s">
        <v>81</v>
      </c>
      <c r="AY141" s="164" t="s">
        <v>123</v>
      </c>
    </row>
    <row r="142" spans="2:65" s="1" customFormat="1" ht="16.5" customHeight="1">
      <c r="B142" s="128"/>
      <c r="C142" s="129" t="s">
        <v>9</v>
      </c>
      <c r="D142" s="129" t="s">
        <v>126</v>
      </c>
      <c r="E142" s="130" t="s">
        <v>413</v>
      </c>
      <c r="F142" s="131" t="s">
        <v>414</v>
      </c>
      <c r="G142" s="132" t="s">
        <v>884</v>
      </c>
      <c r="H142" s="133">
        <v>3.4319999999999999</v>
      </c>
      <c r="I142" s="134"/>
      <c r="J142" s="135">
        <f>ROUND(I142*H142,2)</f>
        <v>0</v>
      </c>
      <c r="K142" s="131" t="s">
        <v>130</v>
      </c>
      <c r="L142" s="33"/>
      <c r="M142" s="136" t="s">
        <v>3</v>
      </c>
      <c r="N142" s="137" t="s">
        <v>44</v>
      </c>
      <c r="P142" s="138">
        <f>O142*H142</f>
        <v>0</v>
      </c>
      <c r="Q142" s="138">
        <v>0</v>
      </c>
      <c r="R142" s="138">
        <f>Q142*H142</f>
        <v>0</v>
      </c>
      <c r="S142" s="138">
        <v>0</v>
      </c>
      <c r="T142" s="139">
        <f>S142*H142</f>
        <v>0</v>
      </c>
      <c r="AR142" s="140" t="s">
        <v>155</v>
      </c>
      <c r="AT142" s="140" t="s">
        <v>126</v>
      </c>
      <c r="AU142" s="140" t="s">
        <v>81</v>
      </c>
      <c r="AY142" s="18" t="s">
        <v>123</v>
      </c>
      <c r="BE142" s="141">
        <f>IF(N142="základní",J142,0)</f>
        <v>0</v>
      </c>
      <c r="BF142" s="141">
        <f>IF(N142="snížená",J142,0)</f>
        <v>0</v>
      </c>
      <c r="BG142" s="141">
        <f>IF(N142="zákl. přenesená",J142,0)</f>
        <v>0</v>
      </c>
      <c r="BH142" s="141">
        <f>IF(N142="sníž. přenesená",J142,0)</f>
        <v>0</v>
      </c>
      <c r="BI142" s="141">
        <f>IF(N142="nulová",J142,0)</f>
        <v>0</v>
      </c>
      <c r="BJ142" s="18" t="s">
        <v>81</v>
      </c>
      <c r="BK142" s="141">
        <f>ROUND(I142*H142,2)</f>
        <v>0</v>
      </c>
      <c r="BL142" s="18" t="s">
        <v>155</v>
      </c>
      <c r="BM142" s="140" t="s">
        <v>1013</v>
      </c>
    </row>
    <row r="143" spans="2:65" s="1" customFormat="1">
      <c r="B143" s="33"/>
      <c r="D143" s="142" t="s">
        <v>133</v>
      </c>
      <c r="F143" s="143" t="s">
        <v>416</v>
      </c>
      <c r="I143" s="144"/>
      <c r="L143" s="33"/>
      <c r="M143" s="145"/>
      <c r="T143" s="54"/>
      <c r="AT143" s="18" t="s">
        <v>133</v>
      </c>
      <c r="AU143" s="18" t="s">
        <v>81</v>
      </c>
    </row>
    <row r="144" spans="2:65" s="13" customFormat="1">
      <c r="B144" s="153"/>
      <c r="D144" s="147" t="s">
        <v>139</v>
      </c>
      <c r="E144" s="154" t="s">
        <v>3</v>
      </c>
      <c r="F144" s="155" t="s">
        <v>1014</v>
      </c>
      <c r="H144" s="156">
        <v>3.4319999999999999</v>
      </c>
      <c r="I144" s="157"/>
      <c r="L144" s="153"/>
      <c r="M144" s="158"/>
      <c r="T144" s="159"/>
      <c r="AT144" s="154" t="s">
        <v>139</v>
      </c>
      <c r="AU144" s="154" t="s">
        <v>81</v>
      </c>
      <c r="AV144" s="13" t="s">
        <v>83</v>
      </c>
      <c r="AW144" s="13" t="s">
        <v>35</v>
      </c>
      <c r="AX144" s="13" t="s">
        <v>73</v>
      </c>
      <c r="AY144" s="154" t="s">
        <v>123</v>
      </c>
    </row>
    <row r="145" spans="2:65" s="14" customFormat="1">
      <c r="B145" s="163"/>
      <c r="D145" s="147" t="s">
        <v>139</v>
      </c>
      <c r="E145" s="164" t="s">
        <v>3</v>
      </c>
      <c r="F145" s="165" t="s">
        <v>347</v>
      </c>
      <c r="H145" s="166">
        <v>3.4319999999999999</v>
      </c>
      <c r="I145" s="167"/>
      <c r="L145" s="163"/>
      <c r="M145" s="168"/>
      <c r="T145" s="169"/>
      <c r="AT145" s="164" t="s">
        <v>139</v>
      </c>
      <c r="AU145" s="164" t="s">
        <v>81</v>
      </c>
      <c r="AV145" s="14" t="s">
        <v>155</v>
      </c>
      <c r="AW145" s="14" t="s">
        <v>35</v>
      </c>
      <c r="AX145" s="14" t="s">
        <v>81</v>
      </c>
      <c r="AY145" s="164" t="s">
        <v>123</v>
      </c>
    </row>
    <row r="146" spans="2:65" s="11" customFormat="1" ht="25.9" customHeight="1">
      <c r="B146" s="116"/>
      <c r="D146" s="117" t="s">
        <v>72</v>
      </c>
      <c r="E146" s="118" t="s">
        <v>83</v>
      </c>
      <c r="F146" s="118" t="s">
        <v>424</v>
      </c>
      <c r="I146" s="119"/>
      <c r="J146" s="120">
        <f>BK146</f>
        <v>0</v>
      </c>
      <c r="L146" s="116"/>
      <c r="M146" s="121"/>
      <c r="P146" s="122">
        <f>SUM(P147:P186)</f>
        <v>0</v>
      </c>
      <c r="R146" s="122">
        <f>SUM(R147:R186)</f>
        <v>23.321318869999999</v>
      </c>
      <c r="T146" s="123">
        <f>SUM(T147:T186)</f>
        <v>0</v>
      </c>
      <c r="AR146" s="117" t="s">
        <v>81</v>
      </c>
      <c r="AT146" s="124" t="s">
        <v>72</v>
      </c>
      <c r="AU146" s="124" t="s">
        <v>73</v>
      </c>
      <c r="AY146" s="117" t="s">
        <v>123</v>
      </c>
      <c r="BK146" s="125">
        <f>SUM(BK147:BK186)</f>
        <v>0</v>
      </c>
    </row>
    <row r="147" spans="2:65" s="1" customFormat="1" ht="16.5" customHeight="1">
      <c r="B147" s="128"/>
      <c r="C147" s="129" t="s">
        <v>214</v>
      </c>
      <c r="D147" s="129" t="s">
        <v>126</v>
      </c>
      <c r="E147" s="130" t="s">
        <v>1015</v>
      </c>
      <c r="F147" s="131" t="s">
        <v>1016</v>
      </c>
      <c r="G147" s="132" t="s">
        <v>884</v>
      </c>
      <c r="H147" s="133">
        <v>2.21</v>
      </c>
      <c r="I147" s="134"/>
      <c r="J147" s="135">
        <f>ROUND(I147*H147,2)</f>
        <v>0</v>
      </c>
      <c r="K147" s="131" t="s">
        <v>130</v>
      </c>
      <c r="L147" s="33"/>
      <c r="M147" s="136" t="s">
        <v>3</v>
      </c>
      <c r="N147" s="137" t="s">
        <v>44</v>
      </c>
      <c r="P147" s="138">
        <f>O147*H147</f>
        <v>0</v>
      </c>
      <c r="Q147" s="138">
        <v>2.3010199999999998</v>
      </c>
      <c r="R147" s="138">
        <f>Q147*H147</f>
        <v>5.0852541999999996</v>
      </c>
      <c r="S147" s="138">
        <v>0</v>
      </c>
      <c r="T147" s="139">
        <f>S147*H147</f>
        <v>0</v>
      </c>
      <c r="AR147" s="140" t="s">
        <v>155</v>
      </c>
      <c r="AT147" s="140" t="s">
        <v>126</v>
      </c>
      <c r="AU147" s="140" t="s">
        <v>81</v>
      </c>
      <c r="AY147" s="18" t="s">
        <v>123</v>
      </c>
      <c r="BE147" s="141">
        <f>IF(N147="základní",J147,0)</f>
        <v>0</v>
      </c>
      <c r="BF147" s="141">
        <f>IF(N147="snížená",J147,0)</f>
        <v>0</v>
      </c>
      <c r="BG147" s="141">
        <f>IF(N147="zákl. přenesená",J147,0)</f>
        <v>0</v>
      </c>
      <c r="BH147" s="141">
        <f>IF(N147="sníž. přenesená",J147,0)</f>
        <v>0</v>
      </c>
      <c r="BI147" s="141">
        <f>IF(N147="nulová",J147,0)</f>
        <v>0</v>
      </c>
      <c r="BJ147" s="18" t="s">
        <v>81</v>
      </c>
      <c r="BK147" s="141">
        <f>ROUND(I147*H147,2)</f>
        <v>0</v>
      </c>
      <c r="BL147" s="18" t="s">
        <v>155</v>
      </c>
      <c r="BM147" s="140" t="s">
        <v>1017</v>
      </c>
    </row>
    <row r="148" spans="2:65" s="1" customFormat="1">
      <c r="B148" s="33"/>
      <c r="D148" s="142" t="s">
        <v>133</v>
      </c>
      <c r="F148" s="143" t="s">
        <v>1018</v>
      </c>
      <c r="I148" s="144"/>
      <c r="L148" s="33"/>
      <c r="M148" s="145"/>
      <c r="T148" s="54"/>
      <c r="AT148" s="18" t="s">
        <v>133</v>
      </c>
      <c r="AU148" s="18" t="s">
        <v>81</v>
      </c>
    </row>
    <row r="149" spans="2:65" s="13" customFormat="1">
      <c r="B149" s="153"/>
      <c r="D149" s="147" t="s">
        <v>139</v>
      </c>
      <c r="E149" s="154" t="s">
        <v>3</v>
      </c>
      <c r="F149" s="155" t="s">
        <v>1019</v>
      </c>
      <c r="H149" s="156">
        <v>2.21</v>
      </c>
      <c r="I149" s="157"/>
      <c r="L149" s="153"/>
      <c r="M149" s="158"/>
      <c r="T149" s="159"/>
      <c r="AT149" s="154" t="s">
        <v>139</v>
      </c>
      <c r="AU149" s="154" t="s">
        <v>81</v>
      </c>
      <c r="AV149" s="13" t="s">
        <v>83</v>
      </c>
      <c r="AW149" s="13" t="s">
        <v>35</v>
      </c>
      <c r="AX149" s="13" t="s">
        <v>73</v>
      </c>
      <c r="AY149" s="154" t="s">
        <v>123</v>
      </c>
    </row>
    <row r="150" spans="2:65" s="14" customFormat="1">
      <c r="B150" s="163"/>
      <c r="D150" s="147" t="s">
        <v>139</v>
      </c>
      <c r="E150" s="164" t="s">
        <v>3</v>
      </c>
      <c r="F150" s="165" t="s">
        <v>347</v>
      </c>
      <c r="H150" s="166">
        <v>2.21</v>
      </c>
      <c r="I150" s="167"/>
      <c r="L150" s="163"/>
      <c r="M150" s="168"/>
      <c r="T150" s="169"/>
      <c r="AT150" s="164" t="s">
        <v>139</v>
      </c>
      <c r="AU150" s="164" t="s">
        <v>81</v>
      </c>
      <c r="AV150" s="14" t="s">
        <v>155</v>
      </c>
      <c r="AW150" s="14" t="s">
        <v>35</v>
      </c>
      <c r="AX150" s="14" t="s">
        <v>81</v>
      </c>
      <c r="AY150" s="164" t="s">
        <v>123</v>
      </c>
    </row>
    <row r="151" spans="2:65" s="1" customFormat="1" ht="16.5" customHeight="1">
      <c r="B151" s="128"/>
      <c r="C151" s="129" t="s">
        <v>221</v>
      </c>
      <c r="D151" s="129" t="s">
        <v>126</v>
      </c>
      <c r="E151" s="130" t="s">
        <v>1020</v>
      </c>
      <c r="F151" s="131" t="s">
        <v>1021</v>
      </c>
      <c r="G151" s="132" t="s">
        <v>322</v>
      </c>
      <c r="H151" s="133">
        <v>0.81299999999999994</v>
      </c>
      <c r="I151" s="134"/>
      <c r="J151" s="135">
        <f>ROUND(I151*H151,2)</f>
        <v>0</v>
      </c>
      <c r="K151" s="131" t="s">
        <v>130</v>
      </c>
      <c r="L151" s="33"/>
      <c r="M151" s="136" t="s">
        <v>3</v>
      </c>
      <c r="N151" s="137" t="s">
        <v>44</v>
      </c>
      <c r="P151" s="138">
        <f>O151*H151</f>
        <v>0</v>
      </c>
      <c r="Q151" s="138">
        <v>1.9593</v>
      </c>
      <c r="R151" s="138">
        <f>Q151*H151</f>
        <v>1.5929108999999999</v>
      </c>
      <c r="S151" s="138">
        <v>0</v>
      </c>
      <c r="T151" s="139">
        <f>S151*H151</f>
        <v>0</v>
      </c>
      <c r="AR151" s="140" t="s">
        <v>155</v>
      </c>
      <c r="AT151" s="140" t="s">
        <v>126</v>
      </c>
      <c r="AU151" s="140" t="s">
        <v>81</v>
      </c>
      <c r="AY151" s="18" t="s">
        <v>123</v>
      </c>
      <c r="BE151" s="141">
        <f>IF(N151="základní",J151,0)</f>
        <v>0</v>
      </c>
      <c r="BF151" s="141">
        <f>IF(N151="snížená",J151,0)</f>
        <v>0</v>
      </c>
      <c r="BG151" s="141">
        <f>IF(N151="zákl. přenesená",J151,0)</f>
        <v>0</v>
      </c>
      <c r="BH151" s="141">
        <f>IF(N151="sníž. přenesená",J151,0)</f>
        <v>0</v>
      </c>
      <c r="BI151" s="141">
        <f>IF(N151="nulová",J151,0)</f>
        <v>0</v>
      </c>
      <c r="BJ151" s="18" t="s">
        <v>81</v>
      </c>
      <c r="BK151" s="141">
        <f>ROUND(I151*H151,2)</f>
        <v>0</v>
      </c>
      <c r="BL151" s="18" t="s">
        <v>155</v>
      </c>
      <c r="BM151" s="140" t="s">
        <v>1022</v>
      </c>
    </row>
    <row r="152" spans="2:65" s="1" customFormat="1">
      <c r="B152" s="33"/>
      <c r="D152" s="142" t="s">
        <v>133</v>
      </c>
      <c r="F152" s="143" t="s">
        <v>1023</v>
      </c>
      <c r="I152" s="144"/>
      <c r="L152" s="33"/>
      <c r="M152" s="145"/>
      <c r="T152" s="54"/>
      <c r="AT152" s="18" t="s">
        <v>133</v>
      </c>
      <c r="AU152" s="18" t="s">
        <v>81</v>
      </c>
    </row>
    <row r="153" spans="2:65" s="13" customFormat="1">
      <c r="B153" s="153"/>
      <c r="D153" s="147" t="s">
        <v>139</v>
      </c>
      <c r="E153" s="154" t="s">
        <v>3</v>
      </c>
      <c r="F153" s="155" t="s">
        <v>1024</v>
      </c>
      <c r="H153" s="156">
        <v>0.81299999999999994</v>
      </c>
      <c r="I153" s="157"/>
      <c r="L153" s="153"/>
      <c r="M153" s="158"/>
      <c r="T153" s="159"/>
      <c r="AT153" s="154" t="s">
        <v>139</v>
      </c>
      <c r="AU153" s="154" t="s">
        <v>81</v>
      </c>
      <c r="AV153" s="13" t="s">
        <v>83</v>
      </c>
      <c r="AW153" s="13" t="s">
        <v>35</v>
      </c>
      <c r="AX153" s="13" t="s">
        <v>73</v>
      </c>
      <c r="AY153" s="154" t="s">
        <v>123</v>
      </c>
    </row>
    <row r="154" spans="2:65" s="14" customFormat="1">
      <c r="B154" s="163"/>
      <c r="D154" s="147" t="s">
        <v>139</v>
      </c>
      <c r="E154" s="164" t="s">
        <v>3</v>
      </c>
      <c r="F154" s="165" t="s">
        <v>347</v>
      </c>
      <c r="H154" s="166">
        <v>0.81299999999999994</v>
      </c>
      <c r="I154" s="167"/>
      <c r="L154" s="163"/>
      <c r="M154" s="168"/>
      <c r="T154" s="169"/>
      <c r="AT154" s="164" t="s">
        <v>139</v>
      </c>
      <c r="AU154" s="164" t="s">
        <v>81</v>
      </c>
      <c r="AV154" s="14" t="s">
        <v>155</v>
      </c>
      <c r="AW154" s="14" t="s">
        <v>35</v>
      </c>
      <c r="AX154" s="14" t="s">
        <v>81</v>
      </c>
      <c r="AY154" s="164" t="s">
        <v>123</v>
      </c>
    </row>
    <row r="155" spans="2:65" s="1" customFormat="1" ht="16.5" customHeight="1">
      <c r="B155" s="128"/>
      <c r="C155" s="129" t="s">
        <v>227</v>
      </c>
      <c r="D155" s="129" t="s">
        <v>126</v>
      </c>
      <c r="E155" s="130" t="s">
        <v>1025</v>
      </c>
      <c r="F155" s="131" t="s">
        <v>1026</v>
      </c>
      <c r="G155" s="132" t="s">
        <v>311</v>
      </c>
      <c r="H155" s="133">
        <v>15</v>
      </c>
      <c r="I155" s="134"/>
      <c r="J155" s="135">
        <f>ROUND(I155*H155,2)</f>
        <v>0</v>
      </c>
      <c r="K155" s="131" t="s">
        <v>130</v>
      </c>
      <c r="L155" s="33"/>
      <c r="M155" s="136" t="s">
        <v>3</v>
      </c>
      <c r="N155" s="137" t="s">
        <v>44</v>
      </c>
      <c r="P155" s="138">
        <f>O155*H155</f>
        <v>0</v>
      </c>
      <c r="Q155" s="138">
        <v>1.14E-3</v>
      </c>
      <c r="R155" s="138">
        <f>Q155*H155</f>
        <v>1.7100000000000001E-2</v>
      </c>
      <c r="S155" s="138">
        <v>0</v>
      </c>
      <c r="T155" s="139">
        <f>S155*H155</f>
        <v>0</v>
      </c>
      <c r="AR155" s="140" t="s">
        <v>155</v>
      </c>
      <c r="AT155" s="140" t="s">
        <v>126</v>
      </c>
      <c r="AU155" s="140" t="s">
        <v>81</v>
      </c>
      <c r="AY155" s="18" t="s">
        <v>123</v>
      </c>
      <c r="BE155" s="141">
        <f>IF(N155="základní",J155,0)</f>
        <v>0</v>
      </c>
      <c r="BF155" s="141">
        <f>IF(N155="snížená",J155,0)</f>
        <v>0</v>
      </c>
      <c r="BG155" s="141">
        <f>IF(N155="zákl. přenesená",J155,0)</f>
        <v>0</v>
      </c>
      <c r="BH155" s="141">
        <f>IF(N155="sníž. přenesená",J155,0)</f>
        <v>0</v>
      </c>
      <c r="BI155" s="141">
        <f>IF(N155="nulová",J155,0)</f>
        <v>0</v>
      </c>
      <c r="BJ155" s="18" t="s">
        <v>81</v>
      </c>
      <c r="BK155" s="141">
        <f>ROUND(I155*H155,2)</f>
        <v>0</v>
      </c>
      <c r="BL155" s="18" t="s">
        <v>155</v>
      </c>
      <c r="BM155" s="140" t="s">
        <v>1027</v>
      </c>
    </row>
    <row r="156" spans="2:65" s="1" customFormat="1">
      <c r="B156" s="33"/>
      <c r="D156" s="142" t="s">
        <v>133</v>
      </c>
      <c r="F156" s="143" t="s">
        <v>1028</v>
      </c>
      <c r="I156" s="144"/>
      <c r="L156" s="33"/>
      <c r="M156" s="145"/>
      <c r="T156" s="54"/>
      <c r="AT156" s="18" t="s">
        <v>133</v>
      </c>
      <c r="AU156" s="18" t="s">
        <v>81</v>
      </c>
    </row>
    <row r="157" spans="2:65" s="13" customFormat="1">
      <c r="B157" s="153"/>
      <c r="D157" s="147" t="s">
        <v>139</v>
      </c>
      <c r="E157" s="154" t="s">
        <v>3</v>
      </c>
      <c r="F157" s="155" t="s">
        <v>1029</v>
      </c>
      <c r="H157" s="156">
        <v>15</v>
      </c>
      <c r="I157" s="157"/>
      <c r="L157" s="153"/>
      <c r="M157" s="158"/>
      <c r="T157" s="159"/>
      <c r="AT157" s="154" t="s">
        <v>139</v>
      </c>
      <c r="AU157" s="154" t="s">
        <v>81</v>
      </c>
      <c r="AV157" s="13" t="s">
        <v>83</v>
      </c>
      <c r="AW157" s="13" t="s">
        <v>35</v>
      </c>
      <c r="AX157" s="13" t="s">
        <v>73</v>
      </c>
      <c r="AY157" s="154" t="s">
        <v>123</v>
      </c>
    </row>
    <row r="158" spans="2:65" s="14" customFormat="1">
      <c r="B158" s="163"/>
      <c r="D158" s="147" t="s">
        <v>139</v>
      </c>
      <c r="E158" s="164" t="s">
        <v>3</v>
      </c>
      <c r="F158" s="165" t="s">
        <v>347</v>
      </c>
      <c r="H158" s="166">
        <v>15</v>
      </c>
      <c r="I158" s="167"/>
      <c r="L158" s="163"/>
      <c r="M158" s="168"/>
      <c r="T158" s="169"/>
      <c r="AT158" s="164" t="s">
        <v>139</v>
      </c>
      <c r="AU158" s="164" t="s">
        <v>81</v>
      </c>
      <c r="AV158" s="14" t="s">
        <v>155</v>
      </c>
      <c r="AW158" s="14" t="s">
        <v>35</v>
      </c>
      <c r="AX158" s="14" t="s">
        <v>81</v>
      </c>
      <c r="AY158" s="164" t="s">
        <v>123</v>
      </c>
    </row>
    <row r="159" spans="2:65" s="1" customFormat="1" ht="16.5" customHeight="1">
      <c r="B159" s="128"/>
      <c r="C159" s="129" t="s">
        <v>233</v>
      </c>
      <c r="D159" s="129" t="s">
        <v>126</v>
      </c>
      <c r="E159" s="130" t="s">
        <v>1030</v>
      </c>
      <c r="F159" s="131" t="s">
        <v>1031</v>
      </c>
      <c r="G159" s="132" t="s">
        <v>311</v>
      </c>
      <c r="H159" s="133">
        <v>6.5</v>
      </c>
      <c r="I159" s="134"/>
      <c r="J159" s="135">
        <f>ROUND(I159*H159,2)</f>
        <v>0</v>
      </c>
      <c r="K159" s="131" t="s">
        <v>130</v>
      </c>
      <c r="L159" s="33"/>
      <c r="M159" s="136" t="s">
        <v>3</v>
      </c>
      <c r="N159" s="137" t="s">
        <v>44</v>
      </c>
      <c r="P159" s="138">
        <f>O159*H159</f>
        <v>0</v>
      </c>
      <c r="Q159" s="138">
        <v>1.6000000000000001E-4</v>
      </c>
      <c r="R159" s="138">
        <f>Q159*H159</f>
        <v>1.0400000000000001E-3</v>
      </c>
      <c r="S159" s="138">
        <v>0</v>
      </c>
      <c r="T159" s="139">
        <f>S159*H159</f>
        <v>0</v>
      </c>
      <c r="AR159" s="140" t="s">
        <v>155</v>
      </c>
      <c r="AT159" s="140" t="s">
        <v>126</v>
      </c>
      <c r="AU159" s="140" t="s">
        <v>81</v>
      </c>
      <c r="AY159" s="18" t="s">
        <v>123</v>
      </c>
      <c r="BE159" s="141">
        <f>IF(N159="základní",J159,0)</f>
        <v>0</v>
      </c>
      <c r="BF159" s="141">
        <f>IF(N159="snížená",J159,0)</f>
        <v>0</v>
      </c>
      <c r="BG159" s="141">
        <f>IF(N159="zákl. přenesená",J159,0)</f>
        <v>0</v>
      </c>
      <c r="BH159" s="141">
        <f>IF(N159="sníž. přenesená",J159,0)</f>
        <v>0</v>
      </c>
      <c r="BI159" s="141">
        <f>IF(N159="nulová",J159,0)</f>
        <v>0</v>
      </c>
      <c r="BJ159" s="18" t="s">
        <v>81</v>
      </c>
      <c r="BK159" s="141">
        <f>ROUND(I159*H159,2)</f>
        <v>0</v>
      </c>
      <c r="BL159" s="18" t="s">
        <v>155</v>
      </c>
      <c r="BM159" s="140" t="s">
        <v>1032</v>
      </c>
    </row>
    <row r="160" spans="2:65" s="1" customFormat="1">
      <c r="B160" s="33"/>
      <c r="D160" s="142" t="s">
        <v>133</v>
      </c>
      <c r="F160" s="143" t="s">
        <v>1033</v>
      </c>
      <c r="I160" s="144"/>
      <c r="L160" s="33"/>
      <c r="M160" s="145"/>
      <c r="T160" s="54"/>
      <c r="AT160" s="18" t="s">
        <v>133</v>
      </c>
      <c r="AU160" s="18" t="s">
        <v>81</v>
      </c>
    </row>
    <row r="161" spans="2:65" s="13" customFormat="1">
      <c r="B161" s="153"/>
      <c r="D161" s="147" t="s">
        <v>139</v>
      </c>
      <c r="E161" s="154" t="s">
        <v>3</v>
      </c>
      <c r="F161" s="155" t="s">
        <v>1034</v>
      </c>
      <c r="H161" s="156">
        <v>6.5</v>
      </c>
      <c r="I161" s="157"/>
      <c r="L161" s="153"/>
      <c r="M161" s="158"/>
      <c r="T161" s="159"/>
      <c r="AT161" s="154" t="s">
        <v>139</v>
      </c>
      <c r="AU161" s="154" t="s">
        <v>81</v>
      </c>
      <c r="AV161" s="13" t="s">
        <v>83</v>
      </c>
      <c r="AW161" s="13" t="s">
        <v>35</v>
      </c>
      <c r="AX161" s="13" t="s">
        <v>73</v>
      </c>
      <c r="AY161" s="154" t="s">
        <v>123</v>
      </c>
    </row>
    <row r="162" spans="2:65" s="14" customFormat="1">
      <c r="B162" s="163"/>
      <c r="D162" s="147" t="s">
        <v>139</v>
      </c>
      <c r="E162" s="164" t="s">
        <v>3</v>
      </c>
      <c r="F162" s="165" t="s">
        <v>347</v>
      </c>
      <c r="H162" s="166">
        <v>6.5</v>
      </c>
      <c r="I162" s="167"/>
      <c r="L162" s="163"/>
      <c r="M162" s="168"/>
      <c r="T162" s="169"/>
      <c r="AT162" s="164" t="s">
        <v>139</v>
      </c>
      <c r="AU162" s="164" t="s">
        <v>81</v>
      </c>
      <c r="AV162" s="14" t="s">
        <v>155</v>
      </c>
      <c r="AW162" s="14" t="s">
        <v>35</v>
      </c>
      <c r="AX162" s="14" t="s">
        <v>81</v>
      </c>
      <c r="AY162" s="164" t="s">
        <v>123</v>
      </c>
    </row>
    <row r="163" spans="2:65" s="1" customFormat="1" ht="24.2" customHeight="1">
      <c r="B163" s="128"/>
      <c r="C163" s="129" t="s">
        <v>242</v>
      </c>
      <c r="D163" s="129" t="s">
        <v>126</v>
      </c>
      <c r="E163" s="130" t="s">
        <v>1035</v>
      </c>
      <c r="F163" s="131" t="s">
        <v>1036</v>
      </c>
      <c r="G163" s="132" t="s">
        <v>285</v>
      </c>
      <c r="H163" s="133">
        <v>22.75</v>
      </c>
      <c r="I163" s="134"/>
      <c r="J163" s="135">
        <f>ROUND(I163*H163,2)</f>
        <v>0</v>
      </c>
      <c r="K163" s="131" t="s">
        <v>130</v>
      </c>
      <c r="L163" s="33"/>
      <c r="M163" s="136" t="s">
        <v>3</v>
      </c>
      <c r="N163" s="137" t="s">
        <v>44</v>
      </c>
      <c r="P163" s="138">
        <f>O163*H163</f>
        <v>0</v>
      </c>
      <c r="Q163" s="138">
        <v>1.3999999999999999E-4</v>
      </c>
      <c r="R163" s="138">
        <f>Q163*H163</f>
        <v>3.1849999999999999E-3</v>
      </c>
      <c r="S163" s="138">
        <v>0</v>
      </c>
      <c r="T163" s="139">
        <f>S163*H163</f>
        <v>0</v>
      </c>
      <c r="AR163" s="140" t="s">
        <v>155</v>
      </c>
      <c r="AT163" s="140" t="s">
        <v>126</v>
      </c>
      <c r="AU163" s="140" t="s">
        <v>81</v>
      </c>
      <c r="AY163" s="18" t="s">
        <v>123</v>
      </c>
      <c r="BE163" s="141">
        <f>IF(N163="základní",J163,0)</f>
        <v>0</v>
      </c>
      <c r="BF163" s="141">
        <f>IF(N163="snížená",J163,0)</f>
        <v>0</v>
      </c>
      <c r="BG163" s="141">
        <f>IF(N163="zákl. přenesená",J163,0)</f>
        <v>0</v>
      </c>
      <c r="BH163" s="141">
        <f>IF(N163="sníž. přenesená",J163,0)</f>
        <v>0</v>
      </c>
      <c r="BI163" s="141">
        <f>IF(N163="nulová",J163,0)</f>
        <v>0</v>
      </c>
      <c r="BJ163" s="18" t="s">
        <v>81</v>
      </c>
      <c r="BK163" s="141">
        <f>ROUND(I163*H163,2)</f>
        <v>0</v>
      </c>
      <c r="BL163" s="18" t="s">
        <v>155</v>
      </c>
      <c r="BM163" s="140" t="s">
        <v>1037</v>
      </c>
    </row>
    <row r="164" spans="2:65" s="1" customFormat="1">
      <c r="B164" s="33"/>
      <c r="D164" s="142" t="s">
        <v>133</v>
      </c>
      <c r="F164" s="143" t="s">
        <v>1038</v>
      </c>
      <c r="I164" s="144"/>
      <c r="L164" s="33"/>
      <c r="M164" s="145"/>
      <c r="T164" s="54"/>
      <c r="AT164" s="18" t="s">
        <v>133</v>
      </c>
      <c r="AU164" s="18" t="s">
        <v>81</v>
      </c>
    </row>
    <row r="165" spans="2:65" s="13" customFormat="1">
      <c r="B165" s="153"/>
      <c r="D165" s="147" t="s">
        <v>139</v>
      </c>
      <c r="E165" s="154" t="s">
        <v>3</v>
      </c>
      <c r="F165" s="155" t="s">
        <v>1039</v>
      </c>
      <c r="H165" s="156">
        <v>22.75</v>
      </c>
      <c r="I165" s="157"/>
      <c r="L165" s="153"/>
      <c r="M165" s="158"/>
      <c r="T165" s="159"/>
      <c r="AT165" s="154" t="s">
        <v>139</v>
      </c>
      <c r="AU165" s="154" t="s">
        <v>81</v>
      </c>
      <c r="AV165" s="13" t="s">
        <v>83</v>
      </c>
      <c r="AW165" s="13" t="s">
        <v>35</v>
      </c>
      <c r="AX165" s="13" t="s">
        <v>73</v>
      </c>
      <c r="AY165" s="154" t="s">
        <v>123</v>
      </c>
    </row>
    <row r="166" spans="2:65" s="14" customFormat="1">
      <c r="B166" s="163"/>
      <c r="D166" s="147" t="s">
        <v>139</v>
      </c>
      <c r="E166" s="164" t="s">
        <v>3</v>
      </c>
      <c r="F166" s="165" t="s">
        <v>347</v>
      </c>
      <c r="H166" s="166">
        <v>22.75</v>
      </c>
      <c r="I166" s="167"/>
      <c r="L166" s="163"/>
      <c r="M166" s="168"/>
      <c r="T166" s="169"/>
      <c r="AT166" s="164" t="s">
        <v>139</v>
      </c>
      <c r="AU166" s="164" t="s">
        <v>81</v>
      </c>
      <c r="AV166" s="14" t="s">
        <v>155</v>
      </c>
      <c r="AW166" s="14" t="s">
        <v>35</v>
      </c>
      <c r="AX166" s="14" t="s">
        <v>81</v>
      </c>
      <c r="AY166" s="164" t="s">
        <v>123</v>
      </c>
    </row>
    <row r="167" spans="2:65" s="1" customFormat="1" ht="16.5" customHeight="1">
      <c r="B167" s="128"/>
      <c r="C167" s="170" t="s">
        <v>247</v>
      </c>
      <c r="D167" s="170" t="s">
        <v>370</v>
      </c>
      <c r="E167" s="171" t="s">
        <v>1040</v>
      </c>
      <c r="F167" s="172" t="s">
        <v>1041</v>
      </c>
      <c r="G167" s="173" t="s">
        <v>285</v>
      </c>
      <c r="H167" s="174">
        <v>26.946999999999999</v>
      </c>
      <c r="I167" s="175"/>
      <c r="J167" s="176">
        <f>ROUND(I167*H167,2)</f>
        <v>0</v>
      </c>
      <c r="K167" s="172" t="s">
        <v>130</v>
      </c>
      <c r="L167" s="177"/>
      <c r="M167" s="178" t="s">
        <v>3</v>
      </c>
      <c r="N167" s="179" t="s">
        <v>44</v>
      </c>
      <c r="P167" s="138">
        <f>O167*H167</f>
        <v>0</v>
      </c>
      <c r="Q167" s="138">
        <v>5.9999999999999995E-4</v>
      </c>
      <c r="R167" s="138">
        <f>Q167*H167</f>
        <v>1.6168199999999997E-2</v>
      </c>
      <c r="S167" s="138">
        <v>0</v>
      </c>
      <c r="T167" s="139">
        <f>S167*H167</f>
        <v>0</v>
      </c>
      <c r="AR167" s="140" t="s">
        <v>178</v>
      </c>
      <c r="AT167" s="140" t="s">
        <v>370</v>
      </c>
      <c r="AU167" s="140" t="s">
        <v>81</v>
      </c>
      <c r="AY167" s="18" t="s">
        <v>123</v>
      </c>
      <c r="BE167" s="141">
        <f>IF(N167="základní",J167,0)</f>
        <v>0</v>
      </c>
      <c r="BF167" s="141">
        <f>IF(N167="snížená",J167,0)</f>
        <v>0</v>
      </c>
      <c r="BG167" s="141">
        <f>IF(N167="zákl. přenesená",J167,0)</f>
        <v>0</v>
      </c>
      <c r="BH167" s="141">
        <f>IF(N167="sníž. přenesená",J167,0)</f>
        <v>0</v>
      </c>
      <c r="BI167" s="141">
        <f>IF(N167="nulová",J167,0)</f>
        <v>0</v>
      </c>
      <c r="BJ167" s="18" t="s">
        <v>81</v>
      </c>
      <c r="BK167" s="141">
        <f>ROUND(I167*H167,2)</f>
        <v>0</v>
      </c>
      <c r="BL167" s="18" t="s">
        <v>155</v>
      </c>
      <c r="BM167" s="140" t="s">
        <v>1042</v>
      </c>
    </row>
    <row r="168" spans="2:65" s="13" customFormat="1">
      <c r="B168" s="153"/>
      <c r="D168" s="147" t="s">
        <v>139</v>
      </c>
      <c r="E168" s="154" t="s">
        <v>3</v>
      </c>
      <c r="F168" s="155" t="s">
        <v>1043</v>
      </c>
      <c r="H168" s="156">
        <v>26.946999999999999</v>
      </c>
      <c r="I168" s="157"/>
      <c r="L168" s="153"/>
      <c r="M168" s="158"/>
      <c r="T168" s="159"/>
      <c r="AT168" s="154" t="s">
        <v>139</v>
      </c>
      <c r="AU168" s="154" t="s">
        <v>81</v>
      </c>
      <c r="AV168" s="13" t="s">
        <v>83</v>
      </c>
      <c r="AW168" s="13" t="s">
        <v>35</v>
      </c>
      <c r="AX168" s="13" t="s">
        <v>73</v>
      </c>
      <c r="AY168" s="154" t="s">
        <v>123</v>
      </c>
    </row>
    <row r="169" spans="2:65" s="14" customFormat="1">
      <c r="B169" s="163"/>
      <c r="D169" s="147" t="s">
        <v>139</v>
      </c>
      <c r="E169" s="164" t="s">
        <v>3</v>
      </c>
      <c r="F169" s="165" t="s">
        <v>347</v>
      </c>
      <c r="H169" s="166">
        <v>26.946999999999999</v>
      </c>
      <c r="I169" s="167"/>
      <c r="L169" s="163"/>
      <c r="M169" s="168"/>
      <c r="T169" s="169"/>
      <c r="AT169" s="164" t="s">
        <v>139</v>
      </c>
      <c r="AU169" s="164" t="s">
        <v>81</v>
      </c>
      <c r="AV169" s="14" t="s">
        <v>155</v>
      </c>
      <c r="AW169" s="14" t="s">
        <v>35</v>
      </c>
      <c r="AX169" s="14" t="s">
        <v>81</v>
      </c>
      <c r="AY169" s="164" t="s">
        <v>123</v>
      </c>
    </row>
    <row r="170" spans="2:65" s="1" customFormat="1" ht="16.5" customHeight="1">
      <c r="B170" s="128"/>
      <c r="C170" s="129" t="s">
        <v>252</v>
      </c>
      <c r="D170" s="129" t="s">
        <v>126</v>
      </c>
      <c r="E170" s="130" t="s">
        <v>1044</v>
      </c>
      <c r="F170" s="131" t="s">
        <v>1045</v>
      </c>
      <c r="G170" s="132" t="s">
        <v>884</v>
      </c>
      <c r="H170" s="133">
        <v>4.0830000000000002</v>
      </c>
      <c r="I170" s="134"/>
      <c r="J170" s="135">
        <f>ROUND(I170*H170,2)</f>
        <v>0</v>
      </c>
      <c r="K170" s="131" t="s">
        <v>130</v>
      </c>
      <c r="L170" s="33"/>
      <c r="M170" s="136" t="s">
        <v>3</v>
      </c>
      <c r="N170" s="137" t="s">
        <v>44</v>
      </c>
      <c r="P170" s="138">
        <f>O170*H170</f>
        <v>0</v>
      </c>
      <c r="Q170" s="138">
        <v>2.34579</v>
      </c>
      <c r="R170" s="138">
        <f>Q170*H170</f>
        <v>9.5778605700000004</v>
      </c>
      <c r="S170" s="138">
        <v>0</v>
      </c>
      <c r="T170" s="139">
        <f>S170*H170</f>
        <v>0</v>
      </c>
      <c r="AR170" s="140" t="s">
        <v>155</v>
      </c>
      <c r="AT170" s="140" t="s">
        <v>126</v>
      </c>
      <c r="AU170" s="140" t="s">
        <v>81</v>
      </c>
      <c r="AY170" s="18" t="s">
        <v>123</v>
      </c>
      <c r="BE170" s="141">
        <f>IF(N170="základní",J170,0)</f>
        <v>0</v>
      </c>
      <c r="BF170" s="141">
        <f>IF(N170="snížená",J170,0)</f>
        <v>0</v>
      </c>
      <c r="BG170" s="141">
        <f>IF(N170="zákl. přenesená",J170,0)</f>
        <v>0</v>
      </c>
      <c r="BH170" s="141">
        <f>IF(N170="sníž. přenesená",J170,0)</f>
        <v>0</v>
      </c>
      <c r="BI170" s="141">
        <f>IF(N170="nulová",J170,0)</f>
        <v>0</v>
      </c>
      <c r="BJ170" s="18" t="s">
        <v>81</v>
      </c>
      <c r="BK170" s="141">
        <f>ROUND(I170*H170,2)</f>
        <v>0</v>
      </c>
      <c r="BL170" s="18" t="s">
        <v>155</v>
      </c>
      <c r="BM170" s="140" t="s">
        <v>1046</v>
      </c>
    </row>
    <row r="171" spans="2:65" s="1" customFormat="1">
      <c r="B171" s="33"/>
      <c r="D171" s="142" t="s">
        <v>133</v>
      </c>
      <c r="F171" s="143" t="s">
        <v>1047</v>
      </c>
      <c r="I171" s="144"/>
      <c r="L171" s="33"/>
      <c r="M171" s="145"/>
      <c r="T171" s="54"/>
      <c r="AT171" s="18" t="s">
        <v>133</v>
      </c>
      <c r="AU171" s="18" t="s">
        <v>81</v>
      </c>
    </row>
    <row r="172" spans="2:65" s="13" customFormat="1">
      <c r="B172" s="153"/>
      <c r="D172" s="147" t="s">
        <v>139</v>
      </c>
      <c r="E172" s="154" t="s">
        <v>3</v>
      </c>
      <c r="F172" s="155" t="s">
        <v>1048</v>
      </c>
      <c r="H172" s="156">
        <v>4.0830000000000002</v>
      </c>
      <c r="I172" s="157"/>
      <c r="L172" s="153"/>
      <c r="M172" s="158"/>
      <c r="T172" s="159"/>
      <c r="AT172" s="154" t="s">
        <v>139</v>
      </c>
      <c r="AU172" s="154" t="s">
        <v>81</v>
      </c>
      <c r="AV172" s="13" t="s">
        <v>83</v>
      </c>
      <c r="AW172" s="13" t="s">
        <v>35</v>
      </c>
      <c r="AX172" s="13" t="s">
        <v>73</v>
      </c>
      <c r="AY172" s="154" t="s">
        <v>123</v>
      </c>
    </row>
    <row r="173" spans="2:65" s="14" customFormat="1">
      <c r="B173" s="163"/>
      <c r="D173" s="147" t="s">
        <v>139</v>
      </c>
      <c r="E173" s="164" t="s">
        <v>3</v>
      </c>
      <c r="F173" s="165" t="s">
        <v>347</v>
      </c>
      <c r="H173" s="166">
        <v>4.0830000000000002</v>
      </c>
      <c r="I173" s="167"/>
      <c r="L173" s="163"/>
      <c r="M173" s="168"/>
      <c r="T173" s="169"/>
      <c r="AT173" s="164" t="s">
        <v>139</v>
      </c>
      <c r="AU173" s="164" t="s">
        <v>81</v>
      </c>
      <c r="AV173" s="14" t="s">
        <v>155</v>
      </c>
      <c r="AW173" s="14" t="s">
        <v>35</v>
      </c>
      <c r="AX173" s="14" t="s">
        <v>81</v>
      </c>
      <c r="AY173" s="164" t="s">
        <v>123</v>
      </c>
    </row>
    <row r="174" spans="2:65" s="1" customFormat="1" ht="16.5" customHeight="1">
      <c r="B174" s="128"/>
      <c r="C174" s="129" t="s">
        <v>261</v>
      </c>
      <c r="D174" s="129" t="s">
        <v>126</v>
      </c>
      <c r="E174" s="130" t="s">
        <v>1049</v>
      </c>
      <c r="F174" s="131" t="s">
        <v>1050</v>
      </c>
      <c r="G174" s="132" t="s">
        <v>973</v>
      </c>
      <c r="H174" s="133">
        <v>4</v>
      </c>
      <c r="I174" s="134"/>
      <c r="J174" s="135">
        <f>ROUND(I174*H174,2)</f>
        <v>0</v>
      </c>
      <c r="K174" s="131" t="s">
        <v>130</v>
      </c>
      <c r="L174" s="33"/>
      <c r="M174" s="136" t="s">
        <v>3</v>
      </c>
      <c r="N174" s="137" t="s">
        <v>44</v>
      </c>
      <c r="P174" s="138">
        <f>O174*H174</f>
        <v>0</v>
      </c>
      <c r="Q174" s="138">
        <v>1.4999999999999999E-4</v>
      </c>
      <c r="R174" s="138">
        <f>Q174*H174</f>
        <v>5.9999999999999995E-4</v>
      </c>
      <c r="S174" s="138">
        <v>0</v>
      </c>
      <c r="T174" s="139">
        <f>S174*H174</f>
        <v>0</v>
      </c>
      <c r="AR174" s="140" t="s">
        <v>1051</v>
      </c>
      <c r="AT174" s="140" t="s">
        <v>126</v>
      </c>
      <c r="AU174" s="140" t="s">
        <v>81</v>
      </c>
      <c r="AY174" s="18" t="s">
        <v>123</v>
      </c>
      <c r="BE174" s="141">
        <f>IF(N174="základní",J174,0)</f>
        <v>0</v>
      </c>
      <c r="BF174" s="141">
        <f>IF(N174="snížená",J174,0)</f>
        <v>0</v>
      </c>
      <c r="BG174" s="141">
        <f>IF(N174="zákl. přenesená",J174,0)</f>
        <v>0</v>
      </c>
      <c r="BH174" s="141">
        <f>IF(N174="sníž. přenesená",J174,0)</f>
        <v>0</v>
      </c>
      <c r="BI174" s="141">
        <f>IF(N174="nulová",J174,0)</f>
        <v>0</v>
      </c>
      <c r="BJ174" s="18" t="s">
        <v>81</v>
      </c>
      <c r="BK174" s="141">
        <f>ROUND(I174*H174,2)</f>
        <v>0</v>
      </c>
      <c r="BL174" s="18" t="s">
        <v>1051</v>
      </c>
      <c r="BM174" s="140" t="s">
        <v>1052</v>
      </c>
    </row>
    <row r="175" spans="2:65" s="1" customFormat="1">
      <c r="B175" s="33"/>
      <c r="D175" s="142" t="s">
        <v>133</v>
      </c>
      <c r="F175" s="143" t="s">
        <v>1053</v>
      </c>
      <c r="I175" s="144"/>
      <c r="L175" s="33"/>
      <c r="M175" s="145"/>
      <c r="T175" s="54"/>
      <c r="AT175" s="18" t="s">
        <v>133</v>
      </c>
      <c r="AU175" s="18" t="s">
        <v>81</v>
      </c>
    </row>
    <row r="176" spans="2:65" s="1" customFormat="1" ht="16.5" customHeight="1">
      <c r="B176" s="128"/>
      <c r="C176" s="170" t="s">
        <v>8</v>
      </c>
      <c r="D176" s="170" t="s">
        <v>370</v>
      </c>
      <c r="E176" s="171" t="s">
        <v>1054</v>
      </c>
      <c r="F176" s="172" t="s">
        <v>1055</v>
      </c>
      <c r="G176" s="173" t="s">
        <v>909</v>
      </c>
      <c r="H176" s="174">
        <v>33.46</v>
      </c>
      <c r="I176" s="175"/>
      <c r="J176" s="176">
        <f>ROUND(I176*H176,2)</f>
        <v>0</v>
      </c>
      <c r="K176" s="172" t="s">
        <v>3</v>
      </c>
      <c r="L176" s="177"/>
      <c r="M176" s="178" t="s">
        <v>3</v>
      </c>
      <c r="N176" s="179" t="s">
        <v>44</v>
      </c>
      <c r="P176" s="138">
        <f>O176*H176</f>
        <v>0</v>
      </c>
      <c r="Q176" s="138">
        <v>0</v>
      </c>
      <c r="R176" s="138">
        <f>Q176*H176</f>
        <v>0</v>
      </c>
      <c r="S176" s="138">
        <v>0</v>
      </c>
      <c r="T176" s="139">
        <f>S176*H176</f>
        <v>0</v>
      </c>
      <c r="AR176" s="140" t="s">
        <v>1051</v>
      </c>
      <c r="AT176" s="140" t="s">
        <v>370</v>
      </c>
      <c r="AU176" s="140" t="s">
        <v>81</v>
      </c>
      <c r="AY176" s="18" t="s">
        <v>123</v>
      </c>
      <c r="BE176" s="141">
        <f>IF(N176="základní",J176,0)</f>
        <v>0</v>
      </c>
      <c r="BF176" s="141">
        <f>IF(N176="snížená",J176,0)</f>
        <v>0</v>
      </c>
      <c r="BG176" s="141">
        <f>IF(N176="zákl. přenesená",J176,0)</f>
        <v>0</v>
      </c>
      <c r="BH176" s="141">
        <f>IF(N176="sníž. přenesená",J176,0)</f>
        <v>0</v>
      </c>
      <c r="BI176" s="141">
        <f>IF(N176="nulová",J176,0)</f>
        <v>0</v>
      </c>
      <c r="BJ176" s="18" t="s">
        <v>81</v>
      </c>
      <c r="BK176" s="141">
        <f>ROUND(I176*H176,2)</f>
        <v>0</v>
      </c>
      <c r="BL176" s="18" t="s">
        <v>1051</v>
      </c>
      <c r="BM176" s="140" t="s">
        <v>1056</v>
      </c>
    </row>
    <row r="177" spans="2:65" s="13" customFormat="1">
      <c r="B177" s="153"/>
      <c r="D177" s="147" t="s">
        <v>139</v>
      </c>
      <c r="E177" s="154" t="s">
        <v>3</v>
      </c>
      <c r="F177" s="155" t="s">
        <v>1057</v>
      </c>
      <c r="H177" s="156">
        <v>33.46</v>
      </c>
      <c r="I177" s="157"/>
      <c r="L177" s="153"/>
      <c r="M177" s="158"/>
      <c r="T177" s="159"/>
      <c r="AT177" s="154" t="s">
        <v>139</v>
      </c>
      <c r="AU177" s="154" t="s">
        <v>81</v>
      </c>
      <c r="AV177" s="13" t="s">
        <v>83</v>
      </c>
      <c r="AW177" s="13" t="s">
        <v>35</v>
      </c>
      <c r="AX177" s="13" t="s">
        <v>81</v>
      </c>
      <c r="AY177" s="154" t="s">
        <v>123</v>
      </c>
    </row>
    <row r="178" spans="2:65" s="1" customFormat="1" ht="24.2" customHeight="1">
      <c r="B178" s="128"/>
      <c r="C178" s="129" t="s">
        <v>391</v>
      </c>
      <c r="D178" s="129" t="s">
        <v>126</v>
      </c>
      <c r="E178" s="130" t="s">
        <v>1058</v>
      </c>
      <c r="F178" s="131" t="s">
        <v>1059</v>
      </c>
      <c r="G178" s="132" t="s">
        <v>370</v>
      </c>
      <c r="H178" s="133">
        <v>120</v>
      </c>
      <c r="I178" s="134"/>
      <c r="J178" s="135">
        <f>ROUND(I178*H178,2)</f>
        <v>0</v>
      </c>
      <c r="K178" s="131" t="s">
        <v>130</v>
      </c>
      <c r="L178" s="33"/>
      <c r="M178" s="136" t="s">
        <v>3</v>
      </c>
      <c r="N178" s="137" t="s">
        <v>44</v>
      </c>
      <c r="P178" s="138">
        <f>O178*H178</f>
        <v>0</v>
      </c>
      <c r="Q178" s="138">
        <v>3.7010000000000001E-2</v>
      </c>
      <c r="R178" s="138">
        <f>Q178*H178</f>
        <v>4.4412000000000003</v>
      </c>
      <c r="S178" s="138">
        <v>0</v>
      </c>
      <c r="T178" s="139">
        <f>S178*H178</f>
        <v>0</v>
      </c>
      <c r="AR178" s="140" t="s">
        <v>1051</v>
      </c>
      <c r="AT178" s="140" t="s">
        <v>126</v>
      </c>
      <c r="AU178" s="140" t="s">
        <v>81</v>
      </c>
      <c r="AY178" s="18" t="s">
        <v>123</v>
      </c>
      <c r="BE178" s="141">
        <f>IF(N178="základní",J178,0)</f>
        <v>0</v>
      </c>
      <c r="BF178" s="141">
        <f>IF(N178="snížená",J178,0)</f>
        <v>0</v>
      </c>
      <c r="BG178" s="141">
        <f>IF(N178="zákl. přenesená",J178,0)</f>
        <v>0</v>
      </c>
      <c r="BH178" s="141">
        <f>IF(N178="sníž. přenesená",J178,0)</f>
        <v>0</v>
      </c>
      <c r="BI178" s="141">
        <f>IF(N178="nulová",J178,0)</f>
        <v>0</v>
      </c>
      <c r="BJ178" s="18" t="s">
        <v>81</v>
      </c>
      <c r="BK178" s="141">
        <f>ROUND(I178*H178,2)</f>
        <v>0</v>
      </c>
      <c r="BL178" s="18" t="s">
        <v>1051</v>
      </c>
      <c r="BM178" s="140" t="s">
        <v>1060</v>
      </c>
    </row>
    <row r="179" spans="2:65" s="1" customFormat="1">
      <c r="B179" s="33"/>
      <c r="D179" s="142" t="s">
        <v>133</v>
      </c>
      <c r="F179" s="143" t="s">
        <v>1061</v>
      </c>
      <c r="I179" s="144"/>
      <c r="L179" s="33"/>
      <c r="M179" s="145"/>
      <c r="T179" s="54"/>
      <c r="AT179" s="18" t="s">
        <v>133</v>
      </c>
      <c r="AU179" s="18" t="s">
        <v>81</v>
      </c>
    </row>
    <row r="180" spans="2:65" s="1" customFormat="1">
      <c r="B180" s="33"/>
      <c r="D180" s="147" t="s">
        <v>858</v>
      </c>
      <c r="F180" s="188" t="s">
        <v>1062</v>
      </c>
      <c r="I180" s="144"/>
      <c r="L180" s="33"/>
      <c r="M180" s="145"/>
      <c r="T180" s="54"/>
      <c r="AT180" s="18" t="s">
        <v>858</v>
      </c>
      <c r="AU180" s="18" t="s">
        <v>81</v>
      </c>
    </row>
    <row r="181" spans="2:65" s="13" customFormat="1">
      <c r="B181" s="153"/>
      <c r="D181" s="147" t="s">
        <v>139</v>
      </c>
      <c r="E181" s="154" t="s">
        <v>3</v>
      </c>
      <c r="F181" s="155" t="s">
        <v>1063</v>
      </c>
      <c r="H181" s="156">
        <v>120</v>
      </c>
      <c r="I181" s="157"/>
      <c r="L181" s="153"/>
      <c r="M181" s="158"/>
      <c r="T181" s="159"/>
      <c r="AT181" s="154" t="s">
        <v>139</v>
      </c>
      <c r="AU181" s="154" t="s">
        <v>81</v>
      </c>
      <c r="AV181" s="13" t="s">
        <v>83</v>
      </c>
      <c r="AW181" s="13" t="s">
        <v>35</v>
      </c>
      <c r="AX181" s="13" t="s">
        <v>81</v>
      </c>
      <c r="AY181" s="154" t="s">
        <v>123</v>
      </c>
    </row>
    <row r="182" spans="2:65" s="1" customFormat="1" ht="16.5" customHeight="1">
      <c r="B182" s="128"/>
      <c r="C182" s="170" t="s">
        <v>396</v>
      </c>
      <c r="D182" s="170" t="s">
        <v>370</v>
      </c>
      <c r="E182" s="171" t="s">
        <v>1064</v>
      </c>
      <c r="F182" s="172" t="s">
        <v>1065</v>
      </c>
      <c r="G182" s="173" t="s">
        <v>311</v>
      </c>
      <c r="H182" s="174">
        <v>132</v>
      </c>
      <c r="I182" s="175"/>
      <c r="J182" s="176">
        <f>ROUND(I182*H182,2)</f>
        <v>0</v>
      </c>
      <c r="K182" s="172" t="s">
        <v>130</v>
      </c>
      <c r="L182" s="177"/>
      <c r="M182" s="178" t="s">
        <v>3</v>
      </c>
      <c r="N182" s="179" t="s">
        <v>44</v>
      </c>
      <c r="P182" s="138">
        <f>O182*H182</f>
        <v>0</v>
      </c>
      <c r="Q182" s="138">
        <v>1.9480000000000001E-2</v>
      </c>
      <c r="R182" s="138">
        <f>Q182*H182</f>
        <v>2.5713600000000003</v>
      </c>
      <c r="S182" s="138">
        <v>0</v>
      </c>
      <c r="T182" s="139">
        <f>S182*H182</f>
        <v>0</v>
      </c>
      <c r="AR182" s="140" t="s">
        <v>1051</v>
      </c>
      <c r="AT182" s="140" t="s">
        <v>370</v>
      </c>
      <c r="AU182" s="140" t="s">
        <v>81</v>
      </c>
      <c r="AY182" s="18" t="s">
        <v>123</v>
      </c>
      <c r="BE182" s="141">
        <f>IF(N182="základní",J182,0)</f>
        <v>0</v>
      </c>
      <c r="BF182" s="141">
        <f>IF(N182="snížená",J182,0)</f>
        <v>0</v>
      </c>
      <c r="BG182" s="141">
        <f>IF(N182="zákl. přenesená",J182,0)</f>
        <v>0</v>
      </c>
      <c r="BH182" s="141">
        <f>IF(N182="sníž. přenesená",J182,0)</f>
        <v>0</v>
      </c>
      <c r="BI182" s="141">
        <f>IF(N182="nulová",J182,0)</f>
        <v>0</v>
      </c>
      <c r="BJ182" s="18" t="s">
        <v>81</v>
      </c>
      <c r="BK182" s="141">
        <f>ROUND(I182*H182,2)</f>
        <v>0</v>
      </c>
      <c r="BL182" s="18" t="s">
        <v>1051</v>
      </c>
      <c r="BM182" s="140" t="s">
        <v>1066</v>
      </c>
    </row>
    <row r="183" spans="2:65" s="13" customFormat="1">
      <c r="B183" s="153"/>
      <c r="D183" s="147" t="s">
        <v>139</v>
      </c>
      <c r="E183" s="154" t="s">
        <v>3</v>
      </c>
      <c r="F183" s="155" t="s">
        <v>1067</v>
      </c>
      <c r="H183" s="156">
        <v>132</v>
      </c>
      <c r="I183" s="157"/>
      <c r="L183" s="153"/>
      <c r="M183" s="158"/>
      <c r="T183" s="159"/>
      <c r="AT183" s="154" t="s">
        <v>139</v>
      </c>
      <c r="AU183" s="154" t="s">
        <v>81</v>
      </c>
      <c r="AV183" s="13" t="s">
        <v>83</v>
      </c>
      <c r="AW183" s="13" t="s">
        <v>35</v>
      </c>
      <c r="AX183" s="13" t="s">
        <v>81</v>
      </c>
      <c r="AY183" s="154" t="s">
        <v>123</v>
      </c>
    </row>
    <row r="184" spans="2:65" s="1" customFormat="1" ht="16.5" customHeight="1">
      <c r="B184" s="128"/>
      <c r="C184" s="129" t="s">
        <v>402</v>
      </c>
      <c r="D184" s="129" t="s">
        <v>126</v>
      </c>
      <c r="E184" s="130" t="s">
        <v>1068</v>
      </c>
      <c r="F184" s="131" t="s">
        <v>1069</v>
      </c>
      <c r="G184" s="132" t="s">
        <v>150</v>
      </c>
      <c r="H184" s="133">
        <v>24</v>
      </c>
      <c r="I184" s="134"/>
      <c r="J184" s="135">
        <f>ROUND(I184*H184,2)</f>
        <v>0</v>
      </c>
      <c r="K184" s="131" t="s">
        <v>130</v>
      </c>
      <c r="L184" s="33"/>
      <c r="M184" s="136" t="s">
        <v>3</v>
      </c>
      <c r="N184" s="137" t="s">
        <v>44</v>
      </c>
      <c r="P184" s="138">
        <f>O184*H184</f>
        <v>0</v>
      </c>
      <c r="Q184" s="138">
        <v>6.0999999999999997E-4</v>
      </c>
      <c r="R184" s="138">
        <f>Q184*H184</f>
        <v>1.464E-2</v>
      </c>
      <c r="S184" s="138">
        <v>0</v>
      </c>
      <c r="T184" s="139">
        <f>S184*H184</f>
        <v>0</v>
      </c>
      <c r="AR184" s="140" t="s">
        <v>1051</v>
      </c>
      <c r="AT184" s="140" t="s">
        <v>126</v>
      </c>
      <c r="AU184" s="140" t="s">
        <v>81</v>
      </c>
      <c r="AY184" s="18" t="s">
        <v>123</v>
      </c>
      <c r="BE184" s="141">
        <f>IF(N184="základní",J184,0)</f>
        <v>0</v>
      </c>
      <c r="BF184" s="141">
        <f>IF(N184="snížená",J184,0)</f>
        <v>0</v>
      </c>
      <c r="BG184" s="141">
        <f>IF(N184="zákl. přenesená",J184,0)</f>
        <v>0</v>
      </c>
      <c r="BH184" s="141">
        <f>IF(N184="sníž. přenesená",J184,0)</f>
        <v>0</v>
      </c>
      <c r="BI184" s="141">
        <f>IF(N184="nulová",J184,0)</f>
        <v>0</v>
      </c>
      <c r="BJ184" s="18" t="s">
        <v>81</v>
      </c>
      <c r="BK184" s="141">
        <f>ROUND(I184*H184,2)</f>
        <v>0</v>
      </c>
      <c r="BL184" s="18" t="s">
        <v>1051</v>
      </c>
      <c r="BM184" s="140" t="s">
        <v>1070</v>
      </c>
    </row>
    <row r="185" spans="2:65" s="1" customFormat="1">
      <c r="B185" s="33"/>
      <c r="D185" s="142" t="s">
        <v>133</v>
      </c>
      <c r="F185" s="143" t="s">
        <v>1071</v>
      </c>
      <c r="I185" s="144"/>
      <c r="L185" s="33"/>
      <c r="M185" s="145"/>
      <c r="T185" s="54"/>
      <c r="AT185" s="18" t="s">
        <v>133</v>
      </c>
      <c r="AU185" s="18" t="s">
        <v>81</v>
      </c>
    </row>
    <row r="186" spans="2:65" s="1" customFormat="1" ht="16.5" customHeight="1">
      <c r="B186" s="128"/>
      <c r="C186" s="170" t="s">
        <v>407</v>
      </c>
      <c r="D186" s="170" t="s">
        <v>370</v>
      </c>
      <c r="E186" s="171" t="s">
        <v>1072</v>
      </c>
      <c r="F186" s="172" t="s">
        <v>1073</v>
      </c>
      <c r="G186" s="173" t="s">
        <v>150</v>
      </c>
      <c r="H186" s="174">
        <v>24</v>
      </c>
      <c r="I186" s="175"/>
      <c r="J186" s="176">
        <f>ROUND(I186*H186,2)</f>
        <v>0</v>
      </c>
      <c r="K186" s="172" t="s">
        <v>3</v>
      </c>
      <c r="L186" s="177"/>
      <c r="M186" s="178" t="s">
        <v>3</v>
      </c>
      <c r="N186" s="179" t="s">
        <v>44</v>
      </c>
      <c r="P186" s="138">
        <f>O186*H186</f>
        <v>0</v>
      </c>
      <c r="Q186" s="138">
        <v>0</v>
      </c>
      <c r="R186" s="138">
        <f>Q186*H186</f>
        <v>0</v>
      </c>
      <c r="S186" s="138">
        <v>0</v>
      </c>
      <c r="T186" s="139">
        <f>S186*H186</f>
        <v>0</v>
      </c>
      <c r="AR186" s="140" t="s">
        <v>1051</v>
      </c>
      <c r="AT186" s="140" t="s">
        <v>370</v>
      </c>
      <c r="AU186" s="140" t="s">
        <v>81</v>
      </c>
      <c r="AY186" s="18" t="s">
        <v>123</v>
      </c>
      <c r="BE186" s="141">
        <f>IF(N186="základní",J186,0)</f>
        <v>0</v>
      </c>
      <c r="BF186" s="141">
        <f>IF(N186="snížená",J186,0)</f>
        <v>0</v>
      </c>
      <c r="BG186" s="141">
        <f>IF(N186="zákl. přenesená",J186,0)</f>
        <v>0</v>
      </c>
      <c r="BH186" s="141">
        <f>IF(N186="sníž. přenesená",J186,0)</f>
        <v>0</v>
      </c>
      <c r="BI186" s="141">
        <f>IF(N186="nulová",J186,0)</f>
        <v>0</v>
      </c>
      <c r="BJ186" s="18" t="s">
        <v>81</v>
      </c>
      <c r="BK186" s="141">
        <f>ROUND(I186*H186,2)</f>
        <v>0</v>
      </c>
      <c r="BL186" s="18" t="s">
        <v>1051</v>
      </c>
      <c r="BM186" s="140" t="s">
        <v>1074</v>
      </c>
    </row>
    <row r="187" spans="2:65" s="11" customFormat="1" ht="25.9" customHeight="1">
      <c r="B187" s="116"/>
      <c r="D187" s="117" t="s">
        <v>72</v>
      </c>
      <c r="E187" s="118" t="s">
        <v>147</v>
      </c>
      <c r="F187" s="118" t="s">
        <v>1075</v>
      </c>
      <c r="I187" s="119"/>
      <c r="J187" s="120">
        <f>BK187</f>
        <v>0</v>
      </c>
      <c r="L187" s="116"/>
      <c r="M187" s="121"/>
      <c r="P187" s="122">
        <f>SUM(P188:P235)</f>
        <v>0</v>
      </c>
      <c r="R187" s="122">
        <f>SUM(R188:R235)</f>
        <v>78.073994960000007</v>
      </c>
      <c r="T187" s="123">
        <f>SUM(T188:T235)</f>
        <v>0</v>
      </c>
      <c r="AR187" s="117" t="s">
        <v>81</v>
      </c>
      <c r="AT187" s="124" t="s">
        <v>72</v>
      </c>
      <c r="AU187" s="124" t="s">
        <v>73</v>
      </c>
      <c r="AY187" s="117" t="s">
        <v>123</v>
      </c>
      <c r="BK187" s="125">
        <f>SUM(BK188:BK235)</f>
        <v>0</v>
      </c>
    </row>
    <row r="188" spans="2:65" s="1" customFormat="1" ht="37.9" customHeight="1">
      <c r="B188" s="128"/>
      <c r="C188" s="129" t="s">
        <v>412</v>
      </c>
      <c r="D188" s="129" t="s">
        <v>126</v>
      </c>
      <c r="E188" s="130" t="s">
        <v>1076</v>
      </c>
      <c r="F188" s="131" t="s">
        <v>1077</v>
      </c>
      <c r="G188" s="132" t="s">
        <v>150</v>
      </c>
      <c r="H188" s="133">
        <v>2</v>
      </c>
      <c r="I188" s="134"/>
      <c r="J188" s="135">
        <f>ROUND(I188*H188,2)</f>
        <v>0</v>
      </c>
      <c r="K188" s="131" t="s">
        <v>130</v>
      </c>
      <c r="L188" s="33"/>
      <c r="M188" s="136" t="s">
        <v>3</v>
      </c>
      <c r="N188" s="137" t="s">
        <v>44</v>
      </c>
      <c r="P188" s="138">
        <f>O188*H188</f>
        <v>0</v>
      </c>
      <c r="Q188" s="138">
        <v>0</v>
      </c>
      <c r="R188" s="138">
        <f>Q188*H188</f>
        <v>0</v>
      </c>
      <c r="S188" s="138">
        <v>0</v>
      </c>
      <c r="T188" s="139">
        <f>S188*H188</f>
        <v>0</v>
      </c>
      <c r="AR188" s="140" t="s">
        <v>155</v>
      </c>
      <c r="AT188" s="140" t="s">
        <v>126</v>
      </c>
      <c r="AU188" s="140" t="s">
        <v>81</v>
      </c>
      <c r="AY188" s="18" t="s">
        <v>123</v>
      </c>
      <c r="BE188" s="141">
        <f>IF(N188="základní",J188,0)</f>
        <v>0</v>
      </c>
      <c r="BF188" s="141">
        <f>IF(N188="snížená",J188,0)</f>
        <v>0</v>
      </c>
      <c r="BG188" s="141">
        <f>IF(N188="zákl. přenesená",J188,0)</f>
        <v>0</v>
      </c>
      <c r="BH188" s="141">
        <f>IF(N188="sníž. přenesená",J188,0)</f>
        <v>0</v>
      </c>
      <c r="BI188" s="141">
        <f>IF(N188="nulová",J188,0)</f>
        <v>0</v>
      </c>
      <c r="BJ188" s="18" t="s">
        <v>81</v>
      </c>
      <c r="BK188" s="141">
        <f>ROUND(I188*H188,2)</f>
        <v>0</v>
      </c>
      <c r="BL188" s="18" t="s">
        <v>155</v>
      </c>
      <c r="BM188" s="140" t="s">
        <v>1078</v>
      </c>
    </row>
    <row r="189" spans="2:65" s="1" customFormat="1">
      <c r="B189" s="33"/>
      <c r="D189" s="142" t="s">
        <v>133</v>
      </c>
      <c r="F189" s="143" t="s">
        <v>1079</v>
      </c>
      <c r="I189" s="144"/>
      <c r="L189" s="33"/>
      <c r="M189" s="145"/>
      <c r="T189" s="54"/>
      <c r="AT189" s="18" t="s">
        <v>133</v>
      </c>
      <c r="AU189" s="18" t="s">
        <v>81</v>
      </c>
    </row>
    <row r="190" spans="2:65" s="1" customFormat="1" ht="16.5" customHeight="1">
      <c r="B190" s="128"/>
      <c r="C190" s="170" t="s">
        <v>418</v>
      </c>
      <c r="D190" s="170" t="s">
        <v>370</v>
      </c>
      <c r="E190" s="171" t="s">
        <v>1080</v>
      </c>
      <c r="F190" s="172" t="s">
        <v>1081</v>
      </c>
      <c r="G190" s="173" t="s">
        <v>311</v>
      </c>
      <c r="H190" s="174">
        <v>2</v>
      </c>
      <c r="I190" s="175"/>
      <c r="J190" s="176">
        <f>ROUND(I190*H190,2)</f>
        <v>0</v>
      </c>
      <c r="K190" s="172" t="s">
        <v>130</v>
      </c>
      <c r="L190" s="177"/>
      <c r="M190" s="178" t="s">
        <v>3</v>
      </c>
      <c r="N190" s="179" t="s">
        <v>44</v>
      </c>
      <c r="P190" s="138">
        <f>O190*H190</f>
        <v>0</v>
      </c>
      <c r="Q190" s="138">
        <v>6.7299999999999999E-3</v>
      </c>
      <c r="R190" s="138">
        <f>Q190*H190</f>
        <v>1.346E-2</v>
      </c>
      <c r="S190" s="138">
        <v>0</v>
      </c>
      <c r="T190" s="139">
        <f>S190*H190</f>
        <v>0</v>
      </c>
      <c r="AR190" s="140" t="s">
        <v>178</v>
      </c>
      <c r="AT190" s="140" t="s">
        <v>370</v>
      </c>
      <c r="AU190" s="140" t="s">
        <v>81</v>
      </c>
      <c r="AY190" s="18" t="s">
        <v>123</v>
      </c>
      <c r="BE190" s="141">
        <f>IF(N190="základní",J190,0)</f>
        <v>0</v>
      </c>
      <c r="BF190" s="141">
        <f>IF(N190="snížená",J190,0)</f>
        <v>0</v>
      </c>
      <c r="BG190" s="141">
        <f>IF(N190="zákl. přenesená",J190,0)</f>
        <v>0</v>
      </c>
      <c r="BH190" s="141">
        <f>IF(N190="sníž. přenesená",J190,0)</f>
        <v>0</v>
      </c>
      <c r="BI190" s="141">
        <f>IF(N190="nulová",J190,0)</f>
        <v>0</v>
      </c>
      <c r="BJ190" s="18" t="s">
        <v>81</v>
      </c>
      <c r="BK190" s="141">
        <f>ROUND(I190*H190,2)</f>
        <v>0</v>
      </c>
      <c r="BL190" s="18" t="s">
        <v>155</v>
      </c>
      <c r="BM190" s="140" t="s">
        <v>1082</v>
      </c>
    </row>
    <row r="191" spans="2:65" s="1" customFormat="1" ht="16.5" customHeight="1">
      <c r="B191" s="128"/>
      <c r="C191" s="129" t="s">
        <v>425</v>
      </c>
      <c r="D191" s="129" t="s">
        <v>126</v>
      </c>
      <c r="E191" s="130" t="s">
        <v>1083</v>
      </c>
      <c r="F191" s="131" t="s">
        <v>1084</v>
      </c>
      <c r="G191" s="132" t="s">
        <v>1085</v>
      </c>
      <c r="H191" s="133">
        <v>20</v>
      </c>
      <c r="I191" s="134"/>
      <c r="J191" s="135">
        <f>ROUND(I191*H191,2)</f>
        <v>0</v>
      </c>
      <c r="K191" s="131" t="s">
        <v>130</v>
      </c>
      <c r="L191" s="33"/>
      <c r="M191" s="136" t="s">
        <v>3</v>
      </c>
      <c r="N191" s="137" t="s">
        <v>44</v>
      </c>
      <c r="P191" s="138">
        <f>O191*H191</f>
        <v>0</v>
      </c>
      <c r="Q191" s="138">
        <v>3.3E-4</v>
      </c>
      <c r="R191" s="138">
        <f>Q191*H191</f>
        <v>6.6E-3</v>
      </c>
      <c r="S191" s="138">
        <v>0</v>
      </c>
      <c r="T191" s="139">
        <f>S191*H191</f>
        <v>0</v>
      </c>
      <c r="AR191" s="140" t="s">
        <v>155</v>
      </c>
      <c r="AT191" s="140" t="s">
        <v>126</v>
      </c>
      <c r="AU191" s="140" t="s">
        <v>81</v>
      </c>
      <c r="AY191" s="18" t="s">
        <v>123</v>
      </c>
      <c r="BE191" s="141">
        <f>IF(N191="základní",J191,0)</f>
        <v>0</v>
      </c>
      <c r="BF191" s="141">
        <f>IF(N191="snížená",J191,0)</f>
        <v>0</v>
      </c>
      <c r="BG191" s="141">
        <f>IF(N191="zákl. přenesená",J191,0)</f>
        <v>0</v>
      </c>
      <c r="BH191" s="141">
        <f>IF(N191="sníž. přenesená",J191,0)</f>
        <v>0</v>
      </c>
      <c r="BI191" s="141">
        <f>IF(N191="nulová",J191,0)</f>
        <v>0</v>
      </c>
      <c r="BJ191" s="18" t="s">
        <v>81</v>
      </c>
      <c r="BK191" s="141">
        <f>ROUND(I191*H191,2)</f>
        <v>0</v>
      </c>
      <c r="BL191" s="18" t="s">
        <v>155</v>
      </c>
      <c r="BM191" s="140" t="s">
        <v>1086</v>
      </c>
    </row>
    <row r="192" spans="2:65" s="1" customFormat="1">
      <c r="B192" s="33"/>
      <c r="D192" s="142" t="s">
        <v>133</v>
      </c>
      <c r="F192" s="143" t="s">
        <v>1087</v>
      </c>
      <c r="I192" s="144"/>
      <c r="L192" s="33"/>
      <c r="M192" s="145"/>
      <c r="T192" s="54"/>
      <c r="AT192" s="18" t="s">
        <v>133</v>
      </c>
      <c r="AU192" s="18" t="s">
        <v>81</v>
      </c>
    </row>
    <row r="193" spans="2:65" s="13" customFormat="1">
      <c r="B193" s="153"/>
      <c r="D193" s="147" t="s">
        <v>139</v>
      </c>
      <c r="E193" s="154" t="s">
        <v>3</v>
      </c>
      <c r="F193" s="155" t="s">
        <v>1088</v>
      </c>
      <c r="H193" s="156">
        <v>20</v>
      </c>
      <c r="I193" s="157"/>
      <c r="L193" s="153"/>
      <c r="M193" s="158"/>
      <c r="T193" s="159"/>
      <c r="AT193" s="154" t="s">
        <v>139</v>
      </c>
      <c r="AU193" s="154" t="s">
        <v>81</v>
      </c>
      <c r="AV193" s="13" t="s">
        <v>83</v>
      </c>
      <c r="AW193" s="13" t="s">
        <v>35</v>
      </c>
      <c r="AX193" s="13" t="s">
        <v>73</v>
      </c>
      <c r="AY193" s="154" t="s">
        <v>123</v>
      </c>
    </row>
    <row r="194" spans="2:65" s="14" customFormat="1">
      <c r="B194" s="163"/>
      <c r="D194" s="147" t="s">
        <v>139</v>
      </c>
      <c r="E194" s="164" t="s">
        <v>3</v>
      </c>
      <c r="F194" s="165" t="s">
        <v>347</v>
      </c>
      <c r="H194" s="166">
        <v>20</v>
      </c>
      <c r="I194" s="167"/>
      <c r="L194" s="163"/>
      <c r="M194" s="168"/>
      <c r="T194" s="169"/>
      <c r="AT194" s="164" t="s">
        <v>139</v>
      </c>
      <c r="AU194" s="164" t="s">
        <v>81</v>
      </c>
      <c r="AV194" s="14" t="s">
        <v>155</v>
      </c>
      <c r="AW194" s="14" t="s">
        <v>35</v>
      </c>
      <c r="AX194" s="14" t="s">
        <v>81</v>
      </c>
      <c r="AY194" s="164" t="s">
        <v>123</v>
      </c>
    </row>
    <row r="195" spans="2:65" s="1" customFormat="1" ht="16.5" customHeight="1">
      <c r="B195" s="128"/>
      <c r="C195" s="170" t="s">
        <v>431</v>
      </c>
      <c r="D195" s="170" t="s">
        <v>370</v>
      </c>
      <c r="E195" s="171" t="s">
        <v>1089</v>
      </c>
      <c r="F195" s="172" t="s">
        <v>1090</v>
      </c>
      <c r="G195" s="173" t="s">
        <v>1085</v>
      </c>
      <c r="H195" s="174">
        <v>20</v>
      </c>
      <c r="I195" s="175"/>
      <c r="J195" s="176">
        <f>ROUND(I195*H195,2)</f>
        <v>0</v>
      </c>
      <c r="K195" s="172" t="s">
        <v>3</v>
      </c>
      <c r="L195" s="177"/>
      <c r="M195" s="178" t="s">
        <v>3</v>
      </c>
      <c r="N195" s="179" t="s">
        <v>44</v>
      </c>
      <c r="P195" s="138">
        <f>O195*H195</f>
        <v>0</v>
      </c>
      <c r="Q195" s="138">
        <v>8.0000000000000004E-4</v>
      </c>
      <c r="R195" s="138">
        <f>Q195*H195</f>
        <v>1.6E-2</v>
      </c>
      <c r="S195" s="138">
        <v>0</v>
      </c>
      <c r="T195" s="139">
        <f>S195*H195</f>
        <v>0</v>
      </c>
      <c r="AR195" s="140" t="s">
        <v>178</v>
      </c>
      <c r="AT195" s="140" t="s">
        <v>370</v>
      </c>
      <c r="AU195" s="140" t="s">
        <v>81</v>
      </c>
      <c r="AY195" s="18" t="s">
        <v>123</v>
      </c>
      <c r="BE195" s="141">
        <f>IF(N195="základní",J195,0)</f>
        <v>0</v>
      </c>
      <c r="BF195" s="141">
        <f>IF(N195="snížená",J195,0)</f>
        <v>0</v>
      </c>
      <c r="BG195" s="141">
        <f>IF(N195="zákl. přenesená",J195,0)</f>
        <v>0</v>
      </c>
      <c r="BH195" s="141">
        <f>IF(N195="sníž. přenesená",J195,0)</f>
        <v>0</v>
      </c>
      <c r="BI195" s="141">
        <f>IF(N195="nulová",J195,0)</f>
        <v>0</v>
      </c>
      <c r="BJ195" s="18" t="s">
        <v>81</v>
      </c>
      <c r="BK195" s="141">
        <f>ROUND(I195*H195,2)</f>
        <v>0</v>
      </c>
      <c r="BL195" s="18" t="s">
        <v>155</v>
      </c>
      <c r="BM195" s="140" t="s">
        <v>1091</v>
      </c>
    </row>
    <row r="196" spans="2:65" s="1" customFormat="1">
      <c r="B196" s="33"/>
      <c r="D196" s="147" t="s">
        <v>858</v>
      </c>
      <c r="F196" s="188" t="s">
        <v>1092</v>
      </c>
      <c r="I196" s="144"/>
      <c r="L196" s="33"/>
      <c r="M196" s="145"/>
      <c r="T196" s="54"/>
      <c r="AT196" s="18" t="s">
        <v>858</v>
      </c>
      <c r="AU196" s="18" t="s">
        <v>81</v>
      </c>
    </row>
    <row r="197" spans="2:65" s="1" customFormat="1" ht="16.5" customHeight="1">
      <c r="B197" s="128"/>
      <c r="C197" s="129" t="s">
        <v>436</v>
      </c>
      <c r="D197" s="129" t="s">
        <v>126</v>
      </c>
      <c r="E197" s="130" t="s">
        <v>1093</v>
      </c>
      <c r="F197" s="131" t="s">
        <v>1094</v>
      </c>
      <c r="G197" s="132" t="s">
        <v>884</v>
      </c>
      <c r="H197" s="133">
        <v>4.8499999999999996</v>
      </c>
      <c r="I197" s="134"/>
      <c r="J197" s="135">
        <f>ROUND(I197*H197,2)</f>
        <v>0</v>
      </c>
      <c r="K197" s="131" t="s">
        <v>130</v>
      </c>
      <c r="L197" s="33"/>
      <c r="M197" s="136" t="s">
        <v>3</v>
      </c>
      <c r="N197" s="137" t="s">
        <v>44</v>
      </c>
      <c r="P197" s="138">
        <f>O197*H197</f>
        <v>0</v>
      </c>
      <c r="Q197" s="138">
        <v>2.5021499999999999</v>
      </c>
      <c r="R197" s="138">
        <f>Q197*H197</f>
        <v>12.135427499999999</v>
      </c>
      <c r="S197" s="138">
        <v>0</v>
      </c>
      <c r="T197" s="139">
        <f>S197*H197</f>
        <v>0</v>
      </c>
      <c r="AR197" s="140" t="s">
        <v>155</v>
      </c>
      <c r="AT197" s="140" t="s">
        <v>126</v>
      </c>
      <c r="AU197" s="140" t="s">
        <v>81</v>
      </c>
      <c r="AY197" s="18" t="s">
        <v>123</v>
      </c>
      <c r="BE197" s="141">
        <f>IF(N197="základní",J197,0)</f>
        <v>0</v>
      </c>
      <c r="BF197" s="141">
        <f>IF(N197="snížená",J197,0)</f>
        <v>0</v>
      </c>
      <c r="BG197" s="141">
        <f>IF(N197="zákl. přenesená",J197,0)</f>
        <v>0</v>
      </c>
      <c r="BH197" s="141">
        <f>IF(N197="sníž. přenesená",J197,0)</f>
        <v>0</v>
      </c>
      <c r="BI197" s="141">
        <f>IF(N197="nulová",J197,0)</f>
        <v>0</v>
      </c>
      <c r="BJ197" s="18" t="s">
        <v>81</v>
      </c>
      <c r="BK197" s="141">
        <f>ROUND(I197*H197,2)</f>
        <v>0</v>
      </c>
      <c r="BL197" s="18" t="s">
        <v>155</v>
      </c>
      <c r="BM197" s="140" t="s">
        <v>1095</v>
      </c>
    </row>
    <row r="198" spans="2:65" s="1" customFormat="1">
      <c r="B198" s="33"/>
      <c r="D198" s="142" t="s">
        <v>133</v>
      </c>
      <c r="F198" s="143" t="s">
        <v>1096</v>
      </c>
      <c r="I198" s="144"/>
      <c r="L198" s="33"/>
      <c r="M198" s="145"/>
      <c r="T198" s="54"/>
      <c r="AT198" s="18" t="s">
        <v>133</v>
      </c>
      <c r="AU198" s="18" t="s">
        <v>81</v>
      </c>
    </row>
    <row r="199" spans="2:65" s="13" customFormat="1">
      <c r="B199" s="153"/>
      <c r="D199" s="147" t="s">
        <v>139</v>
      </c>
      <c r="E199" s="154" t="s">
        <v>3</v>
      </c>
      <c r="F199" s="155" t="s">
        <v>1097</v>
      </c>
      <c r="H199" s="156">
        <v>4.8499999999999996</v>
      </c>
      <c r="I199" s="157"/>
      <c r="L199" s="153"/>
      <c r="M199" s="158"/>
      <c r="T199" s="159"/>
      <c r="AT199" s="154" t="s">
        <v>139</v>
      </c>
      <c r="AU199" s="154" t="s">
        <v>81</v>
      </c>
      <c r="AV199" s="13" t="s">
        <v>83</v>
      </c>
      <c r="AW199" s="13" t="s">
        <v>35</v>
      </c>
      <c r="AX199" s="13" t="s">
        <v>73</v>
      </c>
      <c r="AY199" s="154" t="s">
        <v>123</v>
      </c>
    </row>
    <row r="200" spans="2:65" s="14" customFormat="1">
      <c r="B200" s="163"/>
      <c r="D200" s="147" t="s">
        <v>139</v>
      </c>
      <c r="E200" s="164" t="s">
        <v>3</v>
      </c>
      <c r="F200" s="165" t="s">
        <v>347</v>
      </c>
      <c r="H200" s="166">
        <v>4.8499999999999996</v>
      </c>
      <c r="I200" s="167"/>
      <c r="L200" s="163"/>
      <c r="M200" s="168"/>
      <c r="T200" s="169"/>
      <c r="AT200" s="164" t="s">
        <v>139</v>
      </c>
      <c r="AU200" s="164" t="s">
        <v>81</v>
      </c>
      <c r="AV200" s="14" t="s">
        <v>155</v>
      </c>
      <c r="AW200" s="14" t="s">
        <v>35</v>
      </c>
      <c r="AX200" s="14" t="s">
        <v>81</v>
      </c>
      <c r="AY200" s="164" t="s">
        <v>123</v>
      </c>
    </row>
    <row r="201" spans="2:65" s="1" customFormat="1" ht="16.5" customHeight="1">
      <c r="B201" s="128"/>
      <c r="C201" s="129" t="s">
        <v>442</v>
      </c>
      <c r="D201" s="129" t="s">
        <v>126</v>
      </c>
      <c r="E201" s="130" t="s">
        <v>1098</v>
      </c>
      <c r="F201" s="131" t="s">
        <v>1099</v>
      </c>
      <c r="G201" s="132" t="s">
        <v>1001</v>
      </c>
      <c r="H201" s="133">
        <v>19.43</v>
      </c>
      <c r="I201" s="134"/>
      <c r="J201" s="135">
        <f>ROUND(I201*H201,2)</f>
        <v>0</v>
      </c>
      <c r="K201" s="131" t="s">
        <v>130</v>
      </c>
      <c r="L201" s="33"/>
      <c r="M201" s="136" t="s">
        <v>3</v>
      </c>
      <c r="N201" s="137" t="s">
        <v>44</v>
      </c>
      <c r="P201" s="138">
        <f>O201*H201</f>
        <v>0</v>
      </c>
      <c r="Q201" s="138">
        <v>4.1259999999999998E-2</v>
      </c>
      <c r="R201" s="138">
        <f>Q201*H201</f>
        <v>0.8016818</v>
      </c>
      <c r="S201" s="138">
        <v>0</v>
      </c>
      <c r="T201" s="139">
        <f>S201*H201</f>
        <v>0</v>
      </c>
      <c r="AR201" s="140" t="s">
        <v>155</v>
      </c>
      <c r="AT201" s="140" t="s">
        <v>126</v>
      </c>
      <c r="AU201" s="140" t="s">
        <v>81</v>
      </c>
      <c r="AY201" s="18" t="s">
        <v>123</v>
      </c>
      <c r="BE201" s="141">
        <f>IF(N201="základní",J201,0)</f>
        <v>0</v>
      </c>
      <c r="BF201" s="141">
        <f>IF(N201="snížená",J201,0)</f>
        <v>0</v>
      </c>
      <c r="BG201" s="141">
        <f>IF(N201="zákl. přenesená",J201,0)</f>
        <v>0</v>
      </c>
      <c r="BH201" s="141">
        <f>IF(N201="sníž. přenesená",J201,0)</f>
        <v>0</v>
      </c>
      <c r="BI201" s="141">
        <f>IF(N201="nulová",J201,0)</f>
        <v>0</v>
      </c>
      <c r="BJ201" s="18" t="s">
        <v>81</v>
      </c>
      <c r="BK201" s="141">
        <f>ROUND(I201*H201,2)</f>
        <v>0</v>
      </c>
      <c r="BL201" s="18" t="s">
        <v>155</v>
      </c>
      <c r="BM201" s="140" t="s">
        <v>1100</v>
      </c>
    </row>
    <row r="202" spans="2:65" s="1" customFormat="1">
      <c r="B202" s="33"/>
      <c r="D202" s="142" t="s">
        <v>133</v>
      </c>
      <c r="F202" s="143" t="s">
        <v>1101</v>
      </c>
      <c r="I202" s="144"/>
      <c r="L202" s="33"/>
      <c r="M202" s="145"/>
      <c r="T202" s="54"/>
      <c r="AT202" s="18" t="s">
        <v>133</v>
      </c>
      <c r="AU202" s="18" t="s">
        <v>81</v>
      </c>
    </row>
    <row r="203" spans="2:65" s="13" customFormat="1">
      <c r="B203" s="153"/>
      <c r="D203" s="147" t="s">
        <v>139</v>
      </c>
      <c r="E203" s="154" t="s">
        <v>3</v>
      </c>
      <c r="F203" s="155" t="s">
        <v>1102</v>
      </c>
      <c r="H203" s="156">
        <v>19.43</v>
      </c>
      <c r="I203" s="157"/>
      <c r="L203" s="153"/>
      <c r="M203" s="158"/>
      <c r="T203" s="159"/>
      <c r="AT203" s="154" t="s">
        <v>139</v>
      </c>
      <c r="AU203" s="154" t="s">
        <v>81</v>
      </c>
      <c r="AV203" s="13" t="s">
        <v>83</v>
      </c>
      <c r="AW203" s="13" t="s">
        <v>35</v>
      </c>
      <c r="AX203" s="13" t="s">
        <v>81</v>
      </c>
      <c r="AY203" s="154" t="s">
        <v>123</v>
      </c>
    </row>
    <row r="204" spans="2:65" s="1" customFormat="1" ht="16.5" customHeight="1">
      <c r="B204" s="128"/>
      <c r="C204" s="129" t="s">
        <v>447</v>
      </c>
      <c r="D204" s="129" t="s">
        <v>126</v>
      </c>
      <c r="E204" s="130" t="s">
        <v>1103</v>
      </c>
      <c r="F204" s="131" t="s">
        <v>1104</v>
      </c>
      <c r="G204" s="132" t="s">
        <v>1001</v>
      </c>
      <c r="H204" s="133">
        <v>19.43</v>
      </c>
      <c r="I204" s="134"/>
      <c r="J204" s="135">
        <f>ROUND(I204*H204,2)</f>
        <v>0</v>
      </c>
      <c r="K204" s="131" t="s">
        <v>130</v>
      </c>
      <c r="L204" s="33"/>
      <c r="M204" s="136" t="s">
        <v>3</v>
      </c>
      <c r="N204" s="137" t="s">
        <v>44</v>
      </c>
      <c r="P204" s="138">
        <f>O204*H204</f>
        <v>0</v>
      </c>
      <c r="Q204" s="138">
        <v>2.0000000000000002E-5</v>
      </c>
      <c r="R204" s="138">
        <f>Q204*H204</f>
        <v>3.8860000000000001E-4</v>
      </c>
      <c r="S204" s="138">
        <v>0</v>
      </c>
      <c r="T204" s="139">
        <f>S204*H204</f>
        <v>0</v>
      </c>
      <c r="AR204" s="140" t="s">
        <v>155</v>
      </c>
      <c r="AT204" s="140" t="s">
        <v>126</v>
      </c>
      <c r="AU204" s="140" t="s">
        <v>81</v>
      </c>
      <c r="AY204" s="18" t="s">
        <v>123</v>
      </c>
      <c r="BE204" s="141">
        <f>IF(N204="základní",J204,0)</f>
        <v>0</v>
      </c>
      <c r="BF204" s="141">
        <f>IF(N204="snížená",J204,0)</f>
        <v>0</v>
      </c>
      <c r="BG204" s="141">
        <f>IF(N204="zákl. přenesená",J204,0)</f>
        <v>0</v>
      </c>
      <c r="BH204" s="141">
        <f>IF(N204="sníž. přenesená",J204,0)</f>
        <v>0</v>
      </c>
      <c r="BI204" s="141">
        <f>IF(N204="nulová",J204,0)</f>
        <v>0</v>
      </c>
      <c r="BJ204" s="18" t="s">
        <v>81</v>
      </c>
      <c r="BK204" s="141">
        <f>ROUND(I204*H204,2)</f>
        <v>0</v>
      </c>
      <c r="BL204" s="18" t="s">
        <v>155</v>
      </c>
      <c r="BM204" s="140" t="s">
        <v>1105</v>
      </c>
    </row>
    <row r="205" spans="2:65" s="1" customFormat="1">
      <c r="B205" s="33"/>
      <c r="D205" s="142" t="s">
        <v>133</v>
      </c>
      <c r="F205" s="143" t="s">
        <v>1106</v>
      </c>
      <c r="I205" s="144"/>
      <c r="L205" s="33"/>
      <c r="M205" s="145"/>
      <c r="T205" s="54"/>
      <c r="AT205" s="18" t="s">
        <v>133</v>
      </c>
      <c r="AU205" s="18" t="s">
        <v>81</v>
      </c>
    </row>
    <row r="206" spans="2:65" s="13" customFormat="1">
      <c r="B206" s="153"/>
      <c r="D206" s="147" t="s">
        <v>139</v>
      </c>
      <c r="E206" s="154" t="s">
        <v>3</v>
      </c>
      <c r="F206" s="155" t="s">
        <v>1107</v>
      </c>
      <c r="H206" s="156">
        <v>19.43</v>
      </c>
      <c r="I206" s="157"/>
      <c r="L206" s="153"/>
      <c r="M206" s="158"/>
      <c r="T206" s="159"/>
      <c r="AT206" s="154" t="s">
        <v>139</v>
      </c>
      <c r="AU206" s="154" t="s">
        <v>81</v>
      </c>
      <c r="AV206" s="13" t="s">
        <v>83</v>
      </c>
      <c r="AW206" s="13" t="s">
        <v>35</v>
      </c>
      <c r="AX206" s="13" t="s">
        <v>81</v>
      </c>
      <c r="AY206" s="154" t="s">
        <v>123</v>
      </c>
    </row>
    <row r="207" spans="2:65" s="1" customFormat="1" ht="16.5" customHeight="1">
      <c r="B207" s="128"/>
      <c r="C207" s="129" t="s">
        <v>453</v>
      </c>
      <c r="D207" s="129" t="s">
        <v>126</v>
      </c>
      <c r="E207" s="130" t="s">
        <v>1108</v>
      </c>
      <c r="F207" s="131" t="s">
        <v>1109</v>
      </c>
      <c r="G207" s="132" t="s">
        <v>909</v>
      </c>
      <c r="H207" s="133">
        <v>0.873</v>
      </c>
      <c r="I207" s="134"/>
      <c r="J207" s="135">
        <f>ROUND(I207*H207,2)</f>
        <v>0</v>
      </c>
      <c r="K207" s="131" t="s">
        <v>130</v>
      </c>
      <c r="L207" s="33"/>
      <c r="M207" s="136" t="s">
        <v>3</v>
      </c>
      <c r="N207" s="137" t="s">
        <v>44</v>
      </c>
      <c r="P207" s="138">
        <f>O207*H207</f>
        <v>0</v>
      </c>
      <c r="Q207" s="138">
        <v>1.04877</v>
      </c>
      <c r="R207" s="138">
        <f>Q207*H207</f>
        <v>0.91557621</v>
      </c>
      <c r="S207" s="138">
        <v>0</v>
      </c>
      <c r="T207" s="139">
        <f>S207*H207</f>
        <v>0</v>
      </c>
      <c r="AR207" s="140" t="s">
        <v>155</v>
      </c>
      <c r="AT207" s="140" t="s">
        <v>126</v>
      </c>
      <c r="AU207" s="140" t="s">
        <v>81</v>
      </c>
      <c r="AY207" s="18" t="s">
        <v>123</v>
      </c>
      <c r="BE207" s="141">
        <f>IF(N207="základní",J207,0)</f>
        <v>0</v>
      </c>
      <c r="BF207" s="141">
        <f>IF(N207="snížená",J207,0)</f>
        <v>0</v>
      </c>
      <c r="BG207" s="141">
        <f>IF(N207="zákl. přenesená",J207,0)</f>
        <v>0</v>
      </c>
      <c r="BH207" s="141">
        <f>IF(N207="sníž. přenesená",J207,0)</f>
        <v>0</v>
      </c>
      <c r="BI207" s="141">
        <f>IF(N207="nulová",J207,0)</f>
        <v>0</v>
      </c>
      <c r="BJ207" s="18" t="s">
        <v>81</v>
      </c>
      <c r="BK207" s="141">
        <f>ROUND(I207*H207,2)</f>
        <v>0</v>
      </c>
      <c r="BL207" s="18" t="s">
        <v>155</v>
      </c>
      <c r="BM207" s="140" t="s">
        <v>1110</v>
      </c>
    </row>
    <row r="208" spans="2:65" s="1" customFormat="1">
      <c r="B208" s="33"/>
      <c r="D208" s="142" t="s">
        <v>133</v>
      </c>
      <c r="F208" s="143" t="s">
        <v>1111</v>
      </c>
      <c r="I208" s="144"/>
      <c r="L208" s="33"/>
      <c r="M208" s="145"/>
      <c r="T208" s="54"/>
      <c r="AT208" s="18" t="s">
        <v>133</v>
      </c>
      <c r="AU208" s="18" t="s">
        <v>81</v>
      </c>
    </row>
    <row r="209" spans="2:65" s="13" customFormat="1">
      <c r="B209" s="153"/>
      <c r="D209" s="147" t="s">
        <v>139</v>
      </c>
      <c r="E209" s="154" t="s">
        <v>3</v>
      </c>
      <c r="F209" s="155" t="s">
        <v>1112</v>
      </c>
      <c r="H209" s="156">
        <v>0.873</v>
      </c>
      <c r="I209" s="157"/>
      <c r="L209" s="153"/>
      <c r="M209" s="158"/>
      <c r="T209" s="159"/>
      <c r="AT209" s="154" t="s">
        <v>139</v>
      </c>
      <c r="AU209" s="154" t="s">
        <v>81</v>
      </c>
      <c r="AV209" s="13" t="s">
        <v>83</v>
      </c>
      <c r="AW209" s="13" t="s">
        <v>35</v>
      </c>
      <c r="AX209" s="13" t="s">
        <v>73</v>
      </c>
      <c r="AY209" s="154" t="s">
        <v>123</v>
      </c>
    </row>
    <row r="210" spans="2:65" s="14" customFormat="1">
      <c r="B210" s="163"/>
      <c r="D210" s="147" t="s">
        <v>139</v>
      </c>
      <c r="E210" s="164" t="s">
        <v>3</v>
      </c>
      <c r="F210" s="165" t="s">
        <v>347</v>
      </c>
      <c r="H210" s="166">
        <v>0.873</v>
      </c>
      <c r="I210" s="167"/>
      <c r="L210" s="163"/>
      <c r="M210" s="168"/>
      <c r="T210" s="169"/>
      <c r="AT210" s="164" t="s">
        <v>139</v>
      </c>
      <c r="AU210" s="164" t="s">
        <v>81</v>
      </c>
      <c r="AV210" s="14" t="s">
        <v>155</v>
      </c>
      <c r="AW210" s="14" t="s">
        <v>35</v>
      </c>
      <c r="AX210" s="14" t="s">
        <v>81</v>
      </c>
      <c r="AY210" s="164" t="s">
        <v>123</v>
      </c>
    </row>
    <row r="211" spans="2:65" s="1" customFormat="1" ht="16.5" customHeight="1">
      <c r="B211" s="128"/>
      <c r="C211" s="129" t="s">
        <v>459</v>
      </c>
      <c r="D211" s="129" t="s">
        <v>126</v>
      </c>
      <c r="E211" s="130" t="s">
        <v>1113</v>
      </c>
      <c r="F211" s="131" t="s">
        <v>1114</v>
      </c>
      <c r="G211" s="132" t="s">
        <v>884</v>
      </c>
      <c r="H211" s="133">
        <v>24.114999999999998</v>
      </c>
      <c r="I211" s="134"/>
      <c r="J211" s="135">
        <f>ROUND(I211*H211,2)</f>
        <v>0</v>
      </c>
      <c r="K211" s="131" t="s">
        <v>130</v>
      </c>
      <c r="L211" s="33"/>
      <c r="M211" s="136" t="s">
        <v>3</v>
      </c>
      <c r="N211" s="137" t="s">
        <v>44</v>
      </c>
      <c r="P211" s="138">
        <f>O211*H211</f>
        <v>0</v>
      </c>
      <c r="Q211" s="138">
        <v>2.5020899999999999</v>
      </c>
      <c r="R211" s="138">
        <f>Q211*H211</f>
        <v>60.337900349999991</v>
      </c>
      <c r="S211" s="138">
        <v>0</v>
      </c>
      <c r="T211" s="139">
        <f>S211*H211</f>
        <v>0</v>
      </c>
      <c r="AR211" s="140" t="s">
        <v>155</v>
      </c>
      <c r="AT211" s="140" t="s">
        <v>126</v>
      </c>
      <c r="AU211" s="140" t="s">
        <v>81</v>
      </c>
      <c r="AY211" s="18" t="s">
        <v>123</v>
      </c>
      <c r="BE211" s="141">
        <f>IF(N211="základní",J211,0)</f>
        <v>0</v>
      </c>
      <c r="BF211" s="141">
        <f>IF(N211="snížená",J211,0)</f>
        <v>0</v>
      </c>
      <c r="BG211" s="141">
        <f>IF(N211="zákl. přenesená",J211,0)</f>
        <v>0</v>
      </c>
      <c r="BH211" s="141">
        <f>IF(N211="sníž. přenesená",J211,0)</f>
        <v>0</v>
      </c>
      <c r="BI211" s="141">
        <f>IF(N211="nulová",J211,0)</f>
        <v>0</v>
      </c>
      <c r="BJ211" s="18" t="s">
        <v>81</v>
      </c>
      <c r="BK211" s="141">
        <f>ROUND(I211*H211,2)</f>
        <v>0</v>
      </c>
      <c r="BL211" s="18" t="s">
        <v>155</v>
      </c>
      <c r="BM211" s="140" t="s">
        <v>1115</v>
      </c>
    </row>
    <row r="212" spans="2:65" s="1" customFormat="1">
      <c r="B212" s="33"/>
      <c r="D212" s="142" t="s">
        <v>133</v>
      </c>
      <c r="F212" s="143" t="s">
        <v>1116</v>
      </c>
      <c r="I212" s="144"/>
      <c r="L212" s="33"/>
      <c r="M212" s="145"/>
      <c r="T212" s="54"/>
      <c r="AT212" s="18" t="s">
        <v>133</v>
      </c>
      <c r="AU212" s="18" t="s">
        <v>81</v>
      </c>
    </row>
    <row r="213" spans="2:65" s="1" customFormat="1">
      <c r="B213" s="33"/>
      <c r="D213" s="147" t="s">
        <v>858</v>
      </c>
      <c r="F213" s="188" t="s">
        <v>1117</v>
      </c>
      <c r="I213" s="144"/>
      <c r="L213" s="33"/>
      <c r="M213" s="145"/>
      <c r="T213" s="54"/>
      <c r="AT213" s="18" t="s">
        <v>858</v>
      </c>
      <c r="AU213" s="18" t="s">
        <v>81</v>
      </c>
    </row>
    <row r="214" spans="2:65" s="13" customFormat="1">
      <c r="B214" s="153"/>
      <c r="D214" s="147" t="s">
        <v>139</v>
      </c>
      <c r="E214" s="154" t="s">
        <v>3</v>
      </c>
      <c r="F214" s="155" t="s">
        <v>1118</v>
      </c>
      <c r="H214" s="156">
        <v>9.1199999999999992</v>
      </c>
      <c r="I214" s="157"/>
      <c r="L214" s="153"/>
      <c r="M214" s="158"/>
      <c r="T214" s="159"/>
      <c r="AT214" s="154" t="s">
        <v>139</v>
      </c>
      <c r="AU214" s="154" t="s">
        <v>81</v>
      </c>
      <c r="AV214" s="13" t="s">
        <v>83</v>
      </c>
      <c r="AW214" s="13" t="s">
        <v>35</v>
      </c>
      <c r="AX214" s="13" t="s">
        <v>73</v>
      </c>
      <c r="AY214" s="154" t="s">
        <v>123</v>
      </c>
    </row>
    <row r="215" spans="2:65" s="13" customFormat="1">
      <c r="B215" s="153"/>
      <c r="D215" s="147" t="s">
        <v>139</v>
      </c>
      <c r="E215" s="154" t="s">
        <v>3</v>
      </c>
      <c r="F215" s="155" t="s">
        <v>1119</v>
      </c>
      <c r="H215" s="156">
        <v>9.5</v>
      </c>
      <c r="I215" s="157"/>
      <c r="L215" s="153"/>
      <c r="M215" s="158"/>
      <c r="T215" s="159"/>
      <c r="AT215" s="154" t="s">
        <v>139</v>
      </c>
      <c r="AU215" s="154" t="s">
        <v>81</v>
      </c>
      <c r="AV215" s="13" t="s">
        <v>83</v>
      </c>
      <c r="AW215" s="13" t="s">
        <v>35</v>
      </c>
      <c r="AX215" s="13" t="s">
        <v>73</v>
      </c>
      <c r="AY215" s="154" t="s">
        <v>123</v>
      </c>
    </row>
    <row r="216" spans="2:65" s="13" customFormat="1">
      <c r="B216" s="153"/>
      <c r="D216" s="147" t="s">
        <v>139</v>
      </c>
      <c r="E216" s="154" t="s">
        <v>3</v>
      </c>
      <c r="F216" s="155" t="s">
        <v>1120</v>
      </c>
      <c r="H216" s="156">
        <v>5.4950000000000001</v>
      </c>
      <c r="I216" s="157"/>
      <c r="L216" s="153"/>
      <c r="M216" s="158"/>
      <c r="T216" s="159"/>
      <c r="AT216" s="154" t="s">
        <v>139</v>
      </c>
      <c r="AU216" s="154" t="s">
        <v>81</v>
      </c>
      <c r="AV216" s="13" t="s">
        <v>83</v>
      </c>
      <c r="AW216" s="13" t="s">
        <v>35</v>
      </c>
      <c r="AX216" s="13" t="s">
        <v>73</v>
      </c>
      <c r="AY216" s="154" t="s">
        <v>123</v>
      </c>
    </row>
    <row r="217" spans="2:65" s="14" customFormat="1">
      <c r="B217" s="163"/>
      <c r="D217" s="147" t="s">
        <v>139</v>
      </c>
      <c r="E217" s="164" t="s">
        <v>3</v>
      </c>
      <c r="F217" s="165" t="s">
        <v>347</v>
      </c>
      <c r="H217" s="166">
        <v>24.114999999999998</v>
      </c>
      <c r="I217" s="167"/>
      <c r="L217" s="163"/>
      <c r="M217" s="168"/>
      <c r="T217" s="169"/>
      <c r="AT217" s="164" t="s">
        <v>139</v>
      </c>
      <c r="AU217" s="164" t="s">
        <v>81</v>
      </c>
      <c r="AV217" s="14" t="s">
        <v>155</v>
      </c>
      <c r="AW217" s="14" t="s">
        <v>35</v>
      </c>
      <c r="AX217" s="14" t="s">
        <v>81</v>
      </c>
      <c r="AY217" s="164" t="s">
        <v>123</v>
      </c>
    </row>
    <row r="218" spans="2:65" s="1" customFormat="1" ht="21.75" customHeight="1">
      <c r="B218" s="128"/>
      <c r="C218" s="129" t="s">
        <v>466</v>
      </c>
      <c r="D218" s="129" t="s">
        <v>126</v>
      </c>
      <c r="E218" s="130" t="s">
        <v>1121</v>
      </c>
      <c r="F218" s="131" t="s">
        <v>1122</v>
      </c>
      <c r="G218" s="132" t="s">
        <v>1001</v>
      </c>
      <c r="H218" s="133">
        <v>66.19</v>
      </c>
      <c r="I218" s="134"/>
      <c r="J218" s="135">
        <f>ROUND(I218*H218,2)</f>
        <v>0</v>
      </c>
      <c r="K218" s="131" t="s">
        <v>130</v>
      </c>
      <c r="L218" s="33"/>
      <c r="M218" s="136" t="s">
        <v>3</v>
      </c>
      <c r="N218" s="137" t="s">
        <v>44</v>
      </c>
      <c r="P218" s="138">
        <f>O218*H218</f>
        <v>0</v>
      </c>
      <c r="Q218" s="138">
        <v>1.66E-3</v>
      </c>
      <c r="R218" s="138">
        <f>Q218*H218</f>
        <v>0.1098754</v>
      </c>
      <c r="S218" s="138">
        <v>0</v>
      </c>
      <c r="T218" s="139">
        <f>S218*H218</f>
        <v>0</v>
      </c>
      <c r="AR218" s="140" t="s">
        <v>155</v>
      </c>
      <c r="AT218" s="140" t="s">
        <v>126</v>
      </c>
      <c r="AU218" s="140" t="s">
        <v>81</v>
      </c>
      <c r="AY218" s="18" t="s">
        <v>123</v>
      </c>
      <c r="BE218" s="141">
        <f>IF(N218="základní",J218,0)</f>
        <v>0</v>
      </c>
      <c r="BF218" s="141">
        <f>IF(N218="snížená",J218,0)</f>
        <v>0</v>
      </c>
      <c r="BG218" s="141">
        <f>IF(N218="zákl. přenesená",J218,0)</f>
        <v>0</v>
      </c>
      <c r="BH218" s="141">
        <f>IF(N218="sníž. přenesená",J218,0)</f>
        <v>0</v>
      </c>
      <c r="BI218" s="141">
        <f>IF(N218="nulová",J218,0)</f>
        <v>0</v>
      </c>
      <c r="BJ218" s="18" t="s">
        <v>81</v>
      </c>
      <c r="BK218" s="141">
        <f>ROUND(I218*H218,2)</f>
        <v>0</v>
      </c>
      <c r="BL218" s="18" t="s">
        <v>155</v>
      </c>
      <c r="BM218" s="140" t="s">
        <v>1123</v>
      </c>
    </row>
    <row r="219" spans="2:65" s="1" customFormat="1">
      <c r="B219" s="33"/>
      <c r="D219" s="142" t="s">
        <v>133</v>
      </c>
      <c r="F219" s="143" t="s">
        <v>1124</v>
      </c>
      <c r="I219" s="144"/>
      <c r="L219" s="33"/>
      <c r="M219" s="145"/>
      <c r="T219" s="54"/>
      <c r="AT219" s="18" t="s">
        <v>133</v>
      </c>
      <c r="AU219" s="18" t="s">
        <v>81</v>
      </c>
    </row>
    <row r="220" spans="2:65" s="13" customFormat="1">
      <c r="B220" s="153"/>
      <c r="D220" s="147" t="s">
        <v>139</v>
      </c>
      <c r="E220" s="154" t="s">
        <v>3</v>
      </c>
      <c r="F220" s="155" t="s">
        <v>1125</v>
      </c>
      <c r="H220" s="156">
        <v>20.64</v>
      </c>
      <c r="I220" s="157"/>
      <c r="L220" s="153"/>
      <c r="M220" s="158"/>
      <c r="T220" s="159"/>
      <c r="AT220" s="154" t="s">
        <v>139</v>
      </c>
      <c r="AU220" s="154" t="s">
        <v>81</v>
      </c>
      <c r="AV220" s="13" t="s">
        <v>83</v>
      </c>
      <c r="AW220" s="13" t="s">
        <v>35</v>
      </c>
      <c r="AX220" s="13" t="s">
        <v>73</v>
      </c>
      <c r="AY220" s="154" t="s">
        <v>123</v>
      </c>
    </row>
    <row r="221" spans="2:65" s="13" customFormat="1">
      <c r="B221" s="153"/>
      <c r="D221" s="147" t="s">
        <v>139</v>
      </c>
      <c r="E221" s="154" t="s">
        <v>3</v>
      </c>
      <c r="F221" s="155" t="s">
        <v>1126</v>
      </c>
      <c r="H221" s="156">
        <v>21.5</v>
      </c>
      <c r="I221" s="157"/>
      <c r="L221" s="153"/>
      <c r="M221" s="158"/>
      <c r="T221" s="159"/>
      <c r="AT221" s="154" t="s">
        <v>139</v>
      </c>
      <c r="AU221" s="154" t="s">
        <v>81</v>
      </c>
      <c r="AV221" s="13" t="s">
        <v>83</v>
      </c>
      <c r="AW221" s="13" t="s">
        <v>35</v>
      </c>
      <c r="AX221" s="13" t="s">
        <v>73</v>
      </c>
      <c r="AY221" s="154" t="s">
        <v>123</v>
      </c>
    </row>
    <row r="222" spans="2:65" s="13" customFormat="1">
      <c r="B222" s="153"/>
      <c r="D222" s="147" t="s">
        <v>139</v>
      </c>
      <c r="E222" s="154" t="s">
        <v>3</v>
      </c>
      <c r="F222" s="155" t="s">
        <v>1127</v>
      </c>
      <c r="H222" s="156">
        <v>24.05</v>
      </c>
      <c r="I222" s="157"/>
      <c r="L222" s="153"/>
      <c r="M222" s="158"/>
      <c r="T222" s="159"/>
      <c r="AT222" s="154" t="s">
        <v>139</v>
      </c>
      <c r="AU222" s="154" t="s">
        <v>81</v>
      </c>
      <c r="AV222" s="13" t="s">
        <v>83</v>
      </c>
      <c r="AW222" s="13" t="s">
        <v>35</v>
      </c>
      <c r="AX222" s="13" t="s">
        <v>73</v>
      </c>
      <c r="AY222" s="154" t="s">
        <v>123</v>
      </c>
    </row>
    <row r="223" spans="2:65" s="14" customFormat="1">
      <c r="B223" s="163"/>
      <c r="D223" s="147" t="s">
        <v>139</v>
      </c>
      <c r="E223" s="164" t="s">
        <v>3</v>
      </c>
      <c r="F223" s="165" t="s">
        <v>347</v>
      </c>
      <c r="H223" s="166">
        <v>66.19</v>
      </c>
      <c r="I223" s="167"/>
      <c r="L223" s="163"/>
      <c r="M223" s="168"/>
      <c r="T223" s="169"/>
      <c r="AT223" s="164" t="s">
        <v>139</v>
      </c>
      <c r="AU223" s="164" t="s">
        <v>81</v>
      </c>
      <c r="AV223" s="14" t="s">
        <v>155</v>
      </c>
      <c r="AW223" s="14" t="s">
        <v>35</v>
      </c>
      <c r="AX223" s="14" t="s">
        <v>81</v>
      </c>
      <c r="AY223" s="164" t="s">
        <v>123</v>
      </c>
    </row>
    <row r="224" spans="2:65" s="1" customFormat="1" ht="16.5" customHeight="1">
      <c r="B224" s="128"/>
      <c r="C224" s="129" t="s">
        <v>472</v>
      </c>
      <c r="D224" s="129" t="s">
        <v>126</v>
      </c>
      <c r="E224" s="130" t="s">
        <v>1128</v>
      </c>
      <c r="F224" s="131" t="s">
        <v>1129</v>
      </c>
      <c r="G224" s="132" t="s">
        <v>1001</v>
      </c>
      <c r="H224" s="133">
        <v>66.19</v>
      </c>
      <c r="I224" s="134"/>
      <c r="J224" s="135">
        <f>ROUND(I224*H224,2)</f>
        <v>0</v>
      </c>
      <c r="K224" s="131" t="s">
        <v>130</v>
      </c>
      <c r="L224" s="33"/>
      <c r="M224" s="136" t="s">
        <v>3</v>
      </c>
      <c r="N224" s="137" t="s">
        <v>44</v>
      </c>
      <c r="P224" s="138">
        <f>O224*H224</f>
        <v>0</v>
      </c>
      <c r="Q224" s="138">
        <v>4.0000000000000003E-5</v>
      </c>
      <c r="R224" s="138">
        <f>Q224*H224</f>
        <v>2.6476E-3</v>
      </c>
      <c r="S224" s="138">
        <v>0</v>
      </c>
      <c r="T224" s="139">
        <f>S224*H224</f>
        <v>0</v>
      </c>
      <c r="AR224" s="140" t="s">
        <v>155</v>
      </c>
      <c r="AT224" s="140" t="s">
        <v>126</v>
      </c>
      <c r="AU224" s="140" t="s">
        <v>81</v>
      </c>
      <c r="AY224" s="18" t="s">
        <v>123</v>
      </c>
      <c r="BE224" s="141">
        <f>IF(N224="základní",J224,0)</f>
        <v>0</v>
      </c>
      <c r="BF224" s="141">
        <f>IF(N224="snížená",J224,0)</f>
        <v>0</v>
      </c>
      <c r="BG224" s="141">
        <f>IF(N224="zákl. přenesená",J224,0)</f>
        <v>0</v>
      </c>
      <c r="BH224" s="141">
        <f>IF(N224="sníž. přenesená",J224,0)</f>
        <v>0</v>
      </c>
      <c r="BI224" s="141">
        <f>IF(N224="nulová",J224,0)</f>
        <v>0</v>
      </c>
      <c r="BJ224" s="18" t="s">
        <v>81</v>
      </c>
      <c r="BK224" s="141">
        <f>ROUND(I224*H224,2)</f>
        <v>0</v>
      </c>
      <c r="BL224" s="18" t="s">
        <v>155</v>
      </c>
      <c r="BM224" s="140" t="s">
        <v>1130</v>
      </c>
    </row>
    <row r="225" spans="2:65" s="1" customFormat="1">
      <c r="B225" s="33"/>
      <c r="D225" s="142" t="s">
        <v>133</v>
      </c>
      <c r="F225" s="143" t="s">
        <v>1131</v>
      </c>
      <c r="I225" s="144"/>
      <c r="L225" s="33"/>
      <c r="M225" s="145"/>
      <c r="T225" s="54"/>
      <c r="AT225" s="18" t="s">
        <v>133</v>
      </c>
      <c r="AU225" s="18" t="s">
        <v>81</v>
      </c>
    </row>
    <row r="226" spans="2:65" s="1" customFormat="1" ht="24.2" customHeight="1">
      <c r="B226" s="128"/>
      <c r="C226" s="129" t="s">
        <v>477</v>
      </c>
      <c r="D226" s="129" t="s">
        <v>126</v>
      </c>
      <c r="E226" s="130" t="s">
        <v>1132</v>
      </c>
      <c r="F226" s="131" t="s">
        <v>1133</v>
      </c>
      <c r="G226" s="132" t="s">
        <v>909</v>
      </c>
      <c r="H226" s="133">
        <v>3.59</v>
      </c>
      <c r="I226" s="134"/>
      <c r="J226" s="135">
        <f>ROUND(I226*H226,2)</f>
        <v>0</v>
      </c>
      <c r="K226" s="131" t="s">
        <v>130</v>
      </c>
      <c r="L226" s="33"/>
      <c r="M226" s="136" t="s">
        <v>3</v>
      </c>
      <c r="N226" s="137" t="s">
        <v>44</v>
      </c>
      <c r="P226" s="138">
        <f>O226*H226</f>
        <v>0</v>
      </c>
      <c r="Q226" s="138">
        <v>1.0384500000000001</v>
      </c>
      <c r="R226" s="138">
        <f>Q226*H226</f>
        <v>3.7280355000000003</v>
      </c>
      <c r="S226" s="138">
        <v>0</v>
      </c>
      <c r="T226" s="139">
        <f>S226*H226</f>
        <v>0</v>
      </c>
      <c r="AR226" s="140" t="s">
        <v>155</v>
      </c>
      <c r="AT226" s="140" t="s">
        <v>126</v>
      </c>
      <c r="AU226" s="140" t="s">
        <v>81</v>
      </c>
      <c r="AY226" s="18" t="s">
        <v>123</v>
      </c>
      <c r="BE226" s="141">
        <f>IF(N226="základní",J226,0)</f>
        <v>0</v>
      </c>
      <c r="BF226" s="141">
        <f>IF(N226="snížená",J226,0)</f>
        <v>0</v>
      </c>
      <c r="BG226" s="141">
        <f>IF(N226="zákl. přenesená",J226,0)</f>
        <v>0</v>
      </c>
      <c r="BH226" s="141">
        <f>IF(N226="sníž. přenesená",J226,0)</f>
        <v>0</v>
      </c>
      <c r="BI226" s="141">
        <f>IF(N226="nulová",J226,0)</f>
        <v>0</v>
      </c>
      <c r="BJ226" s="18" t="s">
        <v>81</v>
      </c>
      <c r="BK226" s="141">
        <f>ROUND(I226*H226,2)</f>
        <v>0</v>
      </c>
      <c r="BL226" s="18" t="s">
        <v>155</v>
      </c>
      <c r="BM226" s="140" t="s">
        <v>1134</v>
      </c>
    </row>
    <row r="227" spans="2:65" s="1" customFormat="1">
      <c r="B227" s="33"/>
      <c r="D227" s="142" t="s">
        <v>133</v>
      </c>
      <c r="F227" s="143" t="s">
        <v>1135</v>
      </c>
      <c r="I227" s="144"/>
      <c r="L227" s="33"/>
      <c r="M227" s="145"/>
      <c r="T227" s="54"/>
      <c r="AT227" s="18" t="s">
        <v>133</v>
      </c>
      <c r="AU227" s="18" t="s">
        <v>81</v>
      </c>
    </row>
    <row r="228" spans="2:65" s="13" customFormat="1">
      <c r="B228" s="153"/>
      <c r="D228" s="147" t="s">
        <v>139</v>
      </c>
      <c r="E228" s="154" t="s">
        <v>3</v>
      </c>
      <c r="F228" s="155" t="s">
        <v>1136</v>
      </c>
      <c r="H228" s="156">
        <v>3.59</v>
      </c>
      <c r="I228" s="157"/>
      <c r="L228" s="153"/>
      <c r="M228" s="158"/>
      <c r="T228" s="159"/>
      <c r="AT228" s="154" t="s">
        <v>139</v>
      </c>
      <c r="AU228" s="154" t="s">
        <v>81</v>
      </c>
      <c r="AV228" s="13" t="s">
        <v>83</v>
      </c>
      <c r="AW228" s="13" t="s">
        <v>35</v>
      </c>
      <c r="AX228" s="13" t="s">
        <v>73</v>
      </c>
      <c r="AY228" s="154" t="s">
        <v>123</v>
      </c>
    </row>
    <row r="229" spans="2:65" s="14" customFormat="1">
      <c r="B229" s="163"/>
      <c r="D229" s="147" t="s">
        <v>139</v>
      </c>
      <c r="E229" s="164" t="s">
        <v>3</v>
      </c>
      <c r="F229" s="165" t="s">
        <v>347</v>
      </c>
      <c r="H229" s="166">
        <v>3.59</v>
      </c>
      <c r="I229" s="167"/>
      <c r="L229" s="163"/>
      <c r="M229" s="168"/>
      <c r="T229" s="169"/>
      <c r="AT229" s="164" t="s">
        <v>139</v>
      </c>
      <c r="AU229" s="164" t="s">
        <v>81</v>
      </c>
      <c r="AV229" s="14" t="s">
        <v>155</v>
      </c>
      <c r="AW229" s="14" t="s">
        <v>35</v>
      </c>
      <c r="AX229" s="14" t="s">
        <v>81</v>
      </c>
      <c r="AY229" s="164" t="s">
        <v>123</v>
      </c>
    </row>
    <row r="230" spans="2:65" s="1" customFormat="1" ht="16.5" customHeight="1">
      <c r="B230" s="128"/>
      <c r="C230" s="129" t="s">
        <v>483</v>
      </c>
      <c r="D230" s="129" t="s">
        <v>126</v>
      </c>
      <c r="E230" s="130" t="s">
        <v>1137</v>
      </c>
      <c r="F230" s="131" t="s">
        <v>1138</v>
      </c>
      <c r="G230" s="132" t="s">
        <v>311</v>
      </c>
      <c r="H230" s="133">
        <v>19.399999999999999</v>
      </c>
      <c r="I230" s="134"/>
      <c r="J230" s="135">
        <f>ROUND(I230*H230,2)</f>
        <v>0</v>
      </c>
      <c r="K230" s="131" t="s">
        <v>130</v>
      </c>
      <c r="L230" s="33"/>
      <c r="M230" s="136" t="s">
        <v>3</v>
      </c>
      <c r="N230" s="137" t="s">
        <v>44</v>
      </c>
      <c r="P230" s="138">
        <f>O230*H230</f>
        <v>0</v>
      </c>
      <c r="Q230" s="138">
        <v>3.3E-4</v>
      </c>
      <c r="R230" s="138">
        <f>Q230*H230</f>
        <v>6.4019999999999997E-3</v>
      </c>
      <c r="S230" s="138">
        <v>0</v>
      </c>
      <c r="T230" s="139">
        <f>S230*H230</f>
        <v>0</v>
      </c>
      <c r="AR230" s="140" t="s">
        <v>155</v>
      </c>
      <c r="AT230" s="140" t="s">
        <v>126</v>
      </c>
      <c r="AU230" s="140" t="s">
        <v>81</v>
      </c>
      <c r="AY230" s="18" t="s">
        <v>123</v>
      </c>
      <c r="BE230" s="141">
        <f>IF(N230="základní",J230,0)</f>
        <v>0</v>
      </c>
      <c r="BF230" s="141">
        <f>IF(N230="snížená",J230,0)</f>
        <v>0</v>
      </c>
      <c r="BG230" s="141">
        <f>IF(N230="zákl. přenesená",J230,0)</f>
        <v>0</v>
      </c>
      <c r="BH230" s="141">
        <f>IF(N230="sníž. přenesená",J230,0)</f>
        <v>0</v>
      </c>
      <c r="BI230" s="141">
        <f>IF(N230="nulová",J230,0)</f>
        <v>0</v>
      </c>
      <c r="BJ230" s="18" t="s">
        <v>81</v>
      </c>
      <c r="BK230" s="141">
        <f>ROUND(I230*H230,2)</f>
        <v>0</v>
      </c>
      <c r="BL230" s="18" t="s">
        <v>155</v>
      </c>
      <c r="BM230" s="140" t="s">
        <v>1139</v>
      </c>
    </row>
    <row r="231" spans="2:65" s="1" customFormat="1">
      <c r="B231" s="33"/>
      <c r="D231" s="142" t="s">
        <v>133</v>
      </c>
      <c r="F231" s="143" t="s">
        <v>1140</v>
      </c>
      <c r="I231" s="144"/>
      <c r="L231" s="33"/>
      <c r="M231" s="145"/>
      <c r="T231" s="54"/>
      <c r="AT231" s="18" t="s">
        <v>133</v>
      </c>
      <c r="AU231" s="18" t="s">
        <v>81</v>
      </c>
    </row>
    <row r="232" spans="2:65" s="13" customFormat="1">
      <c r="B232" s="153"/>
      <c r="D232" s="147" t="s">
        <v>139</v>
      </c>
      <c r="E232" s="154" t="s">
        <v>3</v>
      </c>
      <c r="F232" s="155" t="s">
        <v>1141</v>
      </c>
      <c r="H232" s="156">
        <v>19.399999999999999</v>
      </c>
      <c r="I232" s="157"/>
      <c r="L232" s="153"/>
      <c r="M232" s="158"/>
      <c r="T232" s="159"/>
      <c r="AT232" s="154" t="s">
        <v>139</v>
      </c>
      <c r="AU232" s="154" t="s">
        <v>81</v>
      </c>
      <c r="AV232" s="13" t="s">
        <v>83</v>
      </c>
      <c r="AW232" s="13" t="s">
        <v>35</v>
      </c>
      <c r="AX232" s="13" t="s">
        <v>73</v>
      </c>
      <c r="AY232" s="154" t="s">
        <v>123</v>
      </c>
    </row>
    <row r="233" spans="2:65" s="14" customFormat="1">
      <c r="B233" s="163"/>
      <c r="D233" s="147" t="s">
        <v>139</v>
      </c>
      <c r="E233" s="164" t="s">
        <v>3</v>
      </c>
      <c r="F233" s="165" t="s">
        <v>347</v>
      </c>
      <c r="H233" s="166">
        <v>19.399999999999999</v>
      </c>
      <c r="I233" s="167"/>
      <c r="L233" s="163"/>
      <c r="M233" s="168"/>
      <c r="T233" s="169"/>
      <c r="AT233" s="164" t="s">
        <v>139</v>
      </c>
      <c r="AU233" s="164" t="s">
        <v>81</v>
      </c>
      <c r="AV233" s="14" t="s">
        <v>155</v>
      </c>
      <c r="AW233" s="14" t="s">
        <v>35</v>
      </c>
      <c r="AX233" s="14" t="s">
        <v>81</v>
      </c>
      <c r="AY233" s="164" t="s">
        <v>123</v>
      </c>
    </row>
    <row r="234" spans="2:65" s="1" customFormat="1" ht="33" customHeight="1">
      <c r="B234" s="128"/>
      <c r="C234" s="170" t="s">
        <v>489</v>
      </c>
      <c r="D234" s="170" t="s">
        <v>370</v>
      </c>
      <c r="E234" s="171" t="s">
        <v>1142</v>
      </c>
      <c r="F234" s="172" t="s">
        <v>1143</v>
      </c>
      <c r="G234" s="173" t="s">
        <v>311</v>
      </c>
      <c r="H234" s="174">
        <v>19.399999999999999</v>
      </c>
      <c r="I234" s="175"/>
      <c r="J234" s="176">
        <f>ROUND(I234*H234,2)</f>
        <v>0</v>
      </c>
      <c r="K234" s="172" t="s">
        <v>3</v>
      </c>
      <c r="L234" s="177"/>
      <c r="M234" s="178" t="s">
        <v>3</v>
      </c>
      <c r="N234" s="179" t="s">
        <v>44</v>
      </c>
      <c r="P234" s="138">
        <f>O234*H234</f>
        <v>0</v>
      </c>
      <c r="Q234" s="138">
        <v>0</v>
      </c>
      <c r="R234" s="138">
        <f>Q234*H234</f>
        <v>0</v>
      </c>
      <c r="S234" s="138">
        <v>0</v>
      </c>
      <c r="T234" s="139">
        <f>S234*H234</f>
        <v>0</v>
      </c>
      <c r="AR234" s="140" t="s">
        <v>178</v>
      </c>
      <c r="AT234" s="140" t="s">
        <v>370</v>
      </c>
      <c r="AU234" s="140" t="s">
        <v>81</v>
      </c>
      <c r="AY234" s="18" t="s">
        <v>123</v>
      </c>
      <c r="BE234" s="141">
        <f>IF(N234="základní",J234,0)</f>
        <v>0</v>
      </c>
      <c r="BF234" s="141">
        <f>IF(N234="snížená",J234,0)</f>
        <v>0</v>
      </c>
      <c r="BG234" s="141">
        <f>IF(N234="zákl. přenesená",J234,0)</f>
        <v>0</v>
      </c>
      <c r="BH234" s="141">
        <f>IF(N234="sníž. přenesená",J234,0)</f>
        <v>0</v>
      </c>
      <c r="BI234" s="141">
        <f>IF(N234="nulová",J234,0)</f>
        <v>0</v>
      </c>
      <c r="BJ234" s="18" t="s">
        <v>81</v>
      </c>
      <c r="BK234" s="141">
        <f>ROUND(I234*H234,2)</f>
        <v>0</v>
      </c>
      <c r="BL234" s="18" t="s">
        <v>155</v>
      </c>
      <c r="BM234" s="140" t="s">
        <v>1144</v>
      </c>
    </row>
    <row r="235" spans="2:65" s="13" customFormat="1">
      <c r="B235" s="153"/>
      <c r="D235" s="147" t="s">
        <v>139</v>
      </c>
      <c r="E235" s="154" t="s">
        <v>3</v>
      </c>
      <c r="F235" s="155" t="s">
        <v>1145</v>
      </c>
      <c r="H235" s="156">
        <v>19.399999999999999</v>
      </c>
      <c r="I235" s="157"/>
      <c r="L235" s="153"/>
      <c r="M235" s="158"/>
      <c r="T235" s="159"/>
      <c r="AT235" s="154" t="s">
        <v>139</v>
      </c>
      <c r="AU235" s="154" t="s">
        <v>81</v>
      </c>
      <c r="AV235" s="13" t="s">
        <v>83</v>
      </c>
      <c r="AW235" s="13" t="s">
        <v>35</v>
      </c>
      <c r="AX235" s="13" t="s">
        <v>81</v>
      </c>
      <c r="AY235" s="154" t="s">
        <v>123</v>
      </c>
    </row>
    <row r="236" spans="2:65" s="11" customFormat="1" ht="25.9" customHeight="1">
      <c r="B236" s="116"/>
      <c r="D236" s="117" t="s">
        <v>72</v>
      </c>
      <c r="E236" s="118" t="s">
        <v>155</v>
      </c>
      <c r="F236" s="118" t="s">
        <v>446</v>
      </c>
      <c r="I236" s="119"/>
      <c r="J236" s="120">
        <f>BK236</f>
        <v>0</v>
      </c>
      <c r="L236" s="116"/>
      <c r="M236" s="121"/>
      <c r="P236" s="122">
        <f>SUM(P237:P284)</f>
        <v>0</v>
      </c>
      <c r="R236" s="122">
        <f>SUM(R237:R284)</f>
        <v>175.52436258999998</v>
      </c>
      <c r="T236" s="123">
        <f>SUM(T237:T284)</f>
        <v>0</v>
      </c>
      <c r="AR236" s="117" t="s">
        <v>81</v>
      </c>
      <c r="AT236" s="124" t="s">
        <v>72</v>
      </c>
      <c r="AU236" s="124" t="s">
        <v>73</v>
      </c>
      <c r="AY236" s="117" t="s">
        <v>123</v>
      </c>
      <c r="BK236" s="125">
        <f>SUM(BK237:BK284)</f>
        <v>0</v>
      </c>
    </row>
    <row r="237" spans="2:65" s="1" customFormat="1" ht="16.5" customHeight="1">
      <c r="B237" s="128"/>
      <c r="C237" s="129" t="s">
        <v>492</v>
      </c>
      <c r="D237" s="129" t="s">
        <v>126</v>
      </c>
      <c r="E237" s="130" t="s">
        <v>1146</v>
      </c>
      <c r="F237" s="131" t="s">
        <v>1147</v>
      </c>
      <c r="G237" s="132" t="s">
        <v>884</v>
      </c>
      <c r="H237" s="133">
        <v>24.419</v>
      </c>
      <c r="I237" s="134"/>
      <c r="J237" s="135">
        <f>ROUND(I237*H237,2)</f>
        <v>0</v>
      </c>
      <c r="K237" s="131" t="s">
        <v>130</v>
      </c>
      <c r="L237" s="33"/>
      <c r="M237" s="136" t="s">
        <v>3</v>
      </c>
      <c r="N237" s="137" t="s">
        <v>44</v>
      </c>
      <c r="P237" s="138">
        <f>O237*H237</f>
        <v>0</v>
      </c>
      <c r="Q237" s="138">
        <v>2.5022000000000002</v>
      </c>
      <c r="R237" s="138">
        <f>Q237*H237</f>
        <v>61.101221800000005</v>
      </c>
      <c r="S237" s="138">
        <v>0</v>
      </c>
      <c r="T237" s="139">
        <f>S237*H237</f>
        <v>0</v>
      </c>
      <c r="AR237" s="140" t="s">
        <v>155</v>
      </c>
      <c r="AT237" s="140" t="s">
        <v>126</v>
      </c>
      <c r="AU237" s="140" t="s">
        <v>81</v>
      </c>
      <c r="AY237" s="18" t="s">
        <v>123</v>
      </c>
      <c r="BE237" s="141">
        <f>IF(N237="základní",J237,0)</f>
        <v>0</v>
      </c>
      <c r="BF237" s="141">
        <f>IF(N237="snížená",J237,0)</f>
        <v>0</v>
      </c>
      <c r="BG237" s="141">
        <f>IF(N237="zákl. přenesená",J237,0)</f>
        <v>0</v>
      </c>
      <c r="BH237" s="141">
        <f>IF(N237="sníž. přenesená",J237,0)</f>
        <v>0</v>
      </c>
      <c r="BI237" s="141">
        <f>IF(N237="nulová",J237,0)</f>
        <v>0</v>
      </c>
      <c r="BJ237" s="18" t="s">
        <v>81</v>
      </c>
      <c r="BK237" s="141">
        <f>ROUND(I237*H237,2)</f>
        <v>0</v>
      </c>
      <c r="BL237" s="18" t="s">
        <v>155</v>
      </c>
      <c r="BM237" s="140" t="s">
        <v>1148</v>
      </c>
    </row>
    <row r="238" spans="2:65" s="1" customFormat="1">
      <c r="B238" s="33"/>
      <c r="D238" s="142" t="s">
        <v>133</v>
      </c>
      <c r="F238" s="143" t="s">
        <v>1149</v>
      </c>
      <c r="I238" s="144"/>
      <c r="L238" s="33"/>
      <c r="M238" s="145"/>
      <c r="T238" s="54"/>
      <c r="AT238" s="18" t="s">
        <v>133</v>
      </c>
      <c r="AU238" s="18" t="s">
        <v>81</v>
      </c>
    </row>
    <row r="239" spans="2:65" s="13" customFormat="1">
      <c r="B239" s="153"/>
      <c r="D239" s="147" t="s">
        <v>139</v>
      </c>
      <c r="E239" s="154" t="s">
        <v>3</v>
      </c>
      <c r="F239" s="155" t="s">
        <v>1150</v>
      </c>
      <c r="H239" s="156">
        <v>24.419</v>
      </c>
      <c r="I239" s="157"/>
      <c r="L239" s="153"/>
      <c r="M239" s="158"/>
      <c r="T239" s="159"/>
      <c r="AT239" s="154" t="s">
        <v>139</v>
      </c>
      <c r="AU239" s="154" t="s">
        <v>81</v>
      </c>
      <c r="AV239" s="13" t="s">
        <v>83</v>
      </c>
      <c r="AW239" s="13" t="s">
        <v>35</v>
      </c>
      <c r="AX239" s="13" t="s">
        <v>73</v>
      </c>
      <c r="AY239" s="154" t="s">
        <v>123</v>
      </c>
    </row>
    <row r="240" spans="2:65" s="14" customFormat="1">
      <c r="B240" s="163"/>
      <c r="D240" s="147" t="s">
        <v>139</v>
      </c>
      <c r="E240" s="164" t="s">
        <v>3</v>
      </c>
      <c r="F240" s="165" t="s">
        <v>347</v>
      </c>
      <c r="H240" s="166">
        <v>24.419</v>
      </c>
      <c r="I240" s="167"/>
      <c r="L240" s="163"/>
      <c r="M240" s="168"/>
      <c r="T240" s="169"/>
      <c r="AT240" s="164" t="s">
        <v>139</v>
      </c>
      <c r="AU240" s="164" t="s">
        <v>81</v>
      </c>
      <c r="AV240" s="14" t="s">
        <v>155</v>
      </c>
      <c r="AW240" s="14" t="s">
        <v>35</v>
      </c>
      <c r="AX240" s="14" t="s">
        <v>81</v>
      </c>
      <c r="AY240" s="164" t="s">
        <v>123</v>
      </c>
    </row>
    <row r="241" spans="2:65" s="1" customFormat="1" ht="24.2" customHeight="1">
      <c r="B241" s="128"/>
      <c r="C241" s="129" t="s">
        <v>498</v>
      </c>
      <c r="D241" s="129" t="s">
        <v>126</v>
      </c>
      <c r="E241" s="130" t="s">
        <v>1151</v>
      </c>
      <c r="F241" s="131" t="s">
        <v>1152</v>
      </c>
      <c r="G241" s="132" t="s">
        <v>1001</v>
      </c>
      <c r="H241" s="133">
        <v>46.6</v>
      </c>
      <c r="I241" s="134"/>
      <c r="J241" s="135">
        <f>ROUND(I241*H241,2)</f>
        <v>0</v>
      </c>
      <c r="K241" s="131" t="s">
        <v>130</v>
      </c>
      <c r="L241" s="33"/>
      <c r="M241" s="136" t="s">
        <v>3</v>
      </c>
      <c r="N241" s="137" t="s">
        <v>44</v>
      </c>
      <c r="P241" s="138">
        <f>O241*H241</f>
        <v>0</v>
      </c>
      <c r="Q241" s="138">
        <v>1.7639999999999999E-2</v>
      </c>
      <c r="R241" s="138">
        <f>Q241*H241</f>
        <v>0.82202399999999998</v>
      </c>
      <c r="S241" s="138">
        <v>0</v>
      </c>
      <c r="T241" s="139">
        <f>S241*H241</f>
        <v>0</v>
      </c>
      <c r="AR241" s="140" t="s">
        <v>155</v>
      </c>
      <c r="AT241" s="140" t="s">
        <v>126</v>
      </c>
      <c r="AU241" s="140" t="s">
        <v>81</v>
      </c>
      <c r="AY241" s="18" t="s">
        <v>123</v>
      </c>
      <c r="BE241" s="141">
        <f>IF(N241="základní",J241,0)</f>
        <v>0</v>
      </c>
      <c r="BF241" s="141">
        <f>IF(N241="snížená",J241,0)</f>
        <v>0</v>
      </c>
      <c r="BG241" s="141">
        <f>IF(N241="zákl. přenesená",J241,0)</f>
        <v>0</v>
      </c>
      <c r="BH241" s="141">
        <f>IF(N241="sníž. přenesená",J241,0)</f>
        <v>0</v>
      </c>
      <c r="BI241" s="141">
        <f>IF(N241="nulová",J241,0)</f>
        <v>0</v>
      </c>
      <c r="BJ241" s="18" t="s">
        <v>81</v>
      </c>
      <c r="BK241" s="141">
        <f>ROUND(I241*H241,2)</f>
        <v>0</v>
      </c>
      <c r="BL241" s="18" t="s">
        <v>155</v>
      </c>
      <c r="BM241" s="140" t="s">
        <v>1153</v>
      </c>
    </row>
    <row r="242" spans="2:65" s="1" customFormat="1">
      <c r="B242" s="33"/>
      <c r="D242" s="142" t="s">
        <v>133</v>
      </c>
      <c r="F242" s="143" t="s">
        <v>1154</v>
      </c>
      <c r="I242" s="144"/>
      <c r="L242" s="33"/>
      <c r="M242" s="145"/>
      <c r="T242" s="54"/>
      <c r="AT242" s="18" t="s">
        <v>133</v>
      </c>
      <c r="AU242" s="18" t="s">
        <v>81</v>
      </c>
    </row>
    <row r="243" spans="2:65" s="13" customFormat="1">
      <c r="B243" s="153"/>
      <c r="D243" s="147" t="s">
        <v>139</v>
      </c>
      <c r="E243" s="154" t="s">
        <v>3</v>
      </c>
      <c r="F243" s="155" t="s">
        <v>1155</v>
      </c>
      <c r="H243" s="156">
        <v>46.6</v>
      </c>
      <c r="I243" s="157"/>
      <c r="L243" s="153"/>
      <c r="M243" s="158"/>
      <c r="T243" s="159"/>
      <c r="AT243" s="154" t="s">
        <v>139</v>
      </c>
      <c r="AU243" s="154" t="s">
        <v>81</v>
      </c>
      <c r="AV243" s="13" t="s">
        <v>83</v>
      </c>
      <c r="AW243" s="13" t="s">
        <v>35</v>
      </c>
      <c r="AX243" s="13" t="s">
        <v>73</v>
      </c>
      <c r="AY243" s="154" t="s">
        <v>123</v>
      </c>
    </row>
    <row r="244" spans="2:65" s="14" customFormat="1">
      <c r="B244" s="163"/>
      <c r="D244" s="147" t="s">
        <v>139</v>
      </c>
      <c r="E244" s="164" t="s">
        <v>3</v>
      </c>
      <c r="F244" s="165" t="s">
        <v>347</v>
      </c>
      <c r="H244" s="166">
        <v>46.6</v>
      </c>
      <c r="I244" s="167"/>
      <c r="L244" s="163"/>
      <c r="M244" s="168"/>
      <c r="T244" s="169"/>
      <c r="AT244" s="164" t="s">
        <v>139</v>
      </c>
      <c r="AU244" s="164" t="s">
        <v>81</v>
      </c>
      <c r="AV244" s="14" t="s">
        <v>155</v>
      </c>
      <c r="AW244" s="14" t="s">
        <v>35</v>
      </c>
      <c r="AX244" s="14" t="s">
        <v>81</v>
      </c>
      <c r="AY244" s="164" t="s">
        <v>123</v>
      </c>
    </row>
    <row r="245" spans="2:65" s="1" customFormat="1" ht="24.2" customHeight="1">
      <c r="B245" s="128"/>
      <c r="C245" s="129" t="s">
        <v>503</v>
      </c>
      <c r="D245" s="129" t="s">
        <v>126</v>
      </c>
      <c r="E245" s="130" t="s">
        <v>1156</v>
      </c>
      <c r="F245" s="131" t="s">
        <v>1157</v>
      </c>
      <c r="G245" s="132" t="s">
        <v>1001</v>
      </c>
      <c r="H245" s="133">
        <v>46.6</v>
      </c>
      <c r="I245" s="134"/>
      <c r="J245" s="135">
        <f>ROUND(I245*H245,2)</f>
        <v>0</v>
      </c>
      <c r="K245" s="131" t="s">
        <v>130</v>
      </c>
      <c r="L245" s="33"/>
      <c r="M245" s="136" t="s">
        <v>3</v>
      </c>
      <c r="N245" s="137" t="s">
        <v>44</v>
      </c>
      <c r="P245" s="138">
        <f>O245*H245</f>
        <v>0</v>
      </c>
      <c r="Q245" s="138">
        <v>0</v>
      </c>
      <c r="R245" s="138">
        <f>Q245*H245</f>
        <v>0</v>
      </c>
      <c r="S245" s="138">
        <v>0</v>
      </c>
      <c r="T245" s="139">
        <f>S245*H245</f>
        <v>0</v>
      </c>
      <c r="AR245" s="140" t="s">
        <v>155</v>
      </c>
      <c r="AT245" s="140" t="s">
        <v>126</v>
      </c>
      <c r="AU245" s="140" t="s">
        <v>81</v>
      </c>
      <c r="AY245" s="18" t="s">
        <v>123</v>
      </c>
      <c r="BE245" s="141">
        <f>IF(N245="základní",J245,0)</f>
        <v>0</v>
      </c>
      <c r="BF245" s="141">
        <f>IF(N245="snížená",J245,0)</f>
        <v>0</v>
      </c>
      <c r="BG245" s="141">
        <f>IF(N245="zákl. přenesená",J245,0)</f>
        <v>0</v>
      </c>
      <c r="BH245" s="141">
        <f>IF(N245="sníž. přenesená",J245,0)</f>
        <v>0</v>
      </c>
      <c r="BI245" s="141">
        <f>IF(N245="nulová",J245,0)</f>
        <v>0</v>
      </c>
      <c r="BJ245" s="18" t="s">
        <v>81</v>
      </c>
      <c r="BK245" s="141">
        <f>ROUND(I245*H245,2)</f>
        <v>0</v>
      </c>
      <c r="BL245" s="18" t="s">
        <v>155</v>
      </c>
      <c r="BM245" s="140" t="s">
        <v>1158</v>
      </c>
    </row>
    <row r="246" spans="2:65" s="1" customFormat="1">
      <c r="B246" s="33"/>
      <c r="D246" s="142" t="s">
        <v>133</v>
      </c>
      <c r="F246" s="143" t="s">
        <v>1159</v>
      </c>
      <c r="I246" s="144"/>
      <c r="L246" s="33"/>
      <c r="M246" s="145"/>
      <c r="T246" s="54"/>
      <c r="AT246" s="18" t="s">
        <v>133</v>
      </c>
      <c r="AU246" s="18" t="s">
        <v>81</v>
      </c>
    </row>
    <row r="247" spans="2:65" s="1" customFormat="1" ht="16.5" customHeight="1">
      <c r="B247" s="128"/>
      <c r="C247" s="129" t="s">
        <v>509</v>
      </c>
      <c r="D247" s="129" t="s">
        <v>126</v>
      </c>
      <c r="E247" s="130" t="s">
        <v>1160</v>
      </c>
      <c r="F247" s="131" t="s">
        <v>1161</v>
      </c>
      <c r="G247" s="132" t="s">
        <v>909</v>
      </c>
      <c r="H247" s="133">
        <v>2.9369999999999998</v>
      </c>
      <c r="I247" s="134"/>
      <c r="J247" s="135">
        <f>ROUND(I247*H247,2)</f>
        <v>0</v>
      </c>
      <c r="K247" s="131" t="s">
        <v>130</v>
      </c>
      <c r="L247" s="33"/>
      <c r="M247" s="136" t="s">
        <v>3</v>
      </c>
      <c r="N247" s="137" t="s">
        <v>44</v>
      </c>
      <c r="P247" s="138">
        <f>O247*H247</f>
        <v>0</v>
      </c>
      <c r="Q247" s="138">
        <v>1.0492699999999999</v>
      </c>
      <c r="R247" s="138">
        <f>Q247*H247</f>
        <v>3.0817059899999997</v>
      </c>
      <c r="S247" s="138">
        <v>0</v>
      </c>
      <c r="T247" s="139">
        <f>S247*H247</f>
        <v>0</v>
      </c>
      <c r="AR247" s="140" t="s">
        <v>155</v>
      </c>
      <c r="AT247" s="140" t="s">
        <v>126</v>
      </c>
      <c r="AU247" s="140" t="s">
        <v>81</v>
      </c>
      <c r="AY247" s="18" t="s">
        <v>123</v>
      </c>
      <c r="BE247" s="141">
        <f>IF(N247="základní",J247,0)</f>
        <v>0</v>
      </c>
      <c r="BF247" s="141">
        <f>IF(N247="snížená",J247,0)</f>
        <v>0</v>
      </c>
      <c r="BG247" s="141">
        <f>IF(N247="zákl. přenesená",J247,0)</f>
        <v>0</v>
      </c>
      <c r="BH247" s="141">
        <f>IF(N247="sníž. přenesená",J247,0)</f>
        <v>0</v>
      </c>
      <c r="BI247" s="141">
        <f>IF(N247="nulová",J247,0)</f>
        <v>0</v>
      </c>
      <c r="BJ247" s="18" t="s">
        <v>81</v>
      </c>
      <c r="BK247" s="141">
        <f>ROUND(I247*H247,2)</f>
        <v>0</v>
      </c>
      <c r="BL247" s="18" t="s">
        <v>155</v>
      </c>
      <c r="BM247" s="140" t="s">
        <v>1162</v>
      </c>
    </row>
    <row r="248" spans="2:65" s="1" customFormat="1">
      <c r="B248" s="33"/>
      <c r="D248" s="142" t="s">
        <v>133</v>
      </c>
      <c r="F248" s="143" t="s">
        <v>1163</v>
      </c>
      <c r="I248" s="144"/>
      <c r="L248" s="33"/>
      <c r="M248" s="145"/>
      <c r="T248" s="54"/>
      <c r="AT248" s="18" t="s">
        <v>133</v>
      </c>
      <c r="AU248" s="18" t="s">
        <v>81</v>
      </c>
    </row>
    <row r="249" spans="2:65" s="13" customFormat="1">
      <c r="B249" s="153"/>
      <c r="D249" s="147" t="s">
        <v>139</v>
      </c>
      <c r="E249" s="154" t="s">
        <v>3</v>
      </c>
      <c r="F249" s="155" t="s">
        <v>1164</v>
      </c>
      <c r="H249" s="156">
        <v>2.9369999999999998</v>
      </c>
      <c r="I249" s="157"/>
      <c r="L249" s="153"/>
      <c r="M249" s="158"/>
      <c r="T249" s="159"/>
      <c r="AT249" s="154" t="s">
        <v>139</v>
      </c>
      <c r="AU249" s="154" t="s">
        <v>81</v>
      </c>
      <c r="AV249" s="13" t="s">
        <v>83</v>
      </c>
      <c r="AW249" s="13" t="s">
        <v>35</v>
      </c>
      <c r="AX249" s="13" t="s">
        <v>73</v>
      </c>
      <c r="AY249" s="154" t="s">
        <v>123</v>
      </c>
    </row>
    <row r="250" spans="2:65" s="14" customFormat="1">
      <c r="B250" s="163"/>
      <c r="D250" s="147" t="s">
        <v>139</v>
      </c>
      <c r="E250" s="164" t="s">
        <v>3</v>
      </c>
      <c r="F250" s="165" t="s">
        <v>347</v>
      </c>
      <c r="H250" s="166">
        <v>2.9369999999999998</v>
      </c>
      <c r="I250" s="167"/>
      <c r="L250" s="163"/>
      <c r="M250" s="168"/>
      <c r="T250" s="169"/>
      <c r="AT250" s="164" t="s">
        <v>139</v>
      </c>
      <c r="AU250" s="164" t="s">
        <v>81</v>
      </c>
      <c r="AV250" s="14" t="s">
        <v>155</v>
      </c>
      <c r="AW250" s="14" t="s">
        <v>35</v>
      </c>
      <c r="AX250" s="14" t="s">
        <v>81</v>
      </c>
      <c r="AY250" s="164" t="s">
        <v>123</v>
      </c>
    </row>
    <row r="251" spans="2:65" s="1" customFormat="1" ht="16.5" customHeight="1">
      <c r="B251" s="128"/>
      <c r="C251" s="129" t="s">
        <v>515</v>
      </c>
      <c r="D251" s="129" t="s">
        <v>126</v>
      </c>
      <c r="E251" s="130" t="s">
        <v>1165</v>
      </c>
      <c r="F251" s="131" t="s">
        <v>1166</v>
      </c>
      <c r="G251" s="132" t="s">
        <v>1001</v>
      </c>
      <c r="H251" s="133">
        <v>59.82</v>
      </c>
      <c r="I251" s="134"/>
      <c r="J251" s="135">
        <f>ROUND(I251*H251,2)</f>
        <v>0</v>
      </c>
      <c r="K251" s="131" t="s">
        <v>130</v>
      </c>
      <c r="L251" s="33"/>
      <c r="M251" s="136" t="s">
        <v>3</v>
      </c>
      <c r="N251" s="137" t="s">
        <v>44</v>
      </c>
      <c r="P251" s="138">
        <f>O251*H251</f>
        <v>0</v>
      </c>
      <c r="Q251" s="138">
        <v>0.37175000000000002</v>
      </c>
      <c r="R251" s="138">
        <f>Q251*H251</f>
        <v>22.238085000000002</v>
      </c>
      <c r="S251" s="138">
        <v>0</v>
      </c>
      <c r="T251" s="139">
        <f>S251*H251</f>
        <v>0</v>
      </c>
      <c r="AR251" s="140" t="s">
        <v>155</v>
      </c>
      <c r="AT251" s="140" t="s">
        <v>126</v>
      </c>
      <c r="AU251" s="140" t="s">
        <v>81</v>
      </c>
      <c r="AY251" s="18" t="s">
        <v>123</v>
      </c>
      <c r="BE251" s="141">
        <f>IF(N251="základní",J251,0)</f>
        <v>0</v>
      </c>
      <c r="BF251" s="141">
        <f>IF(N251="snížená",J251,0)</f>
        <v>0</v>
      </c>
      <c r="BG251" s="141">
        <f>IF(N251="zákl. přenesená",J251,0)</f>
        <v>0</v>
      </c>
      <c r="BH251" s="141">
        <f>IF(N251="sníž. přenesená",J251,0)</f>
        <v>0</v>
      </c>
      <c r="BI251" s="141">
        <f>IF(N251="nulová",J251,0)</f>
        <v>0</v>
      </c>
      <c r="BJ251" s="18" t="s">
        <v>81</v>
      </c>
      <c r="BK251" s="141">
        <f>ROUND(I251*H251,2)</f>
        <v>0</v>
      </c>
      <c r="BL251" s="18" t="s">
        <v>155</v>
      </c>
      <c r="BM251" s="140" t="s">
        <v>1167</v>
      </c>
    </row>
    <row r="252" spans="2:65" s="1" customFormat="1">
      <c r="B252" s="33"/>
      <c r="D252" s="142" t="s">
        <v>133</v>
      </c>
      <c r="F252" s="143" t="s">
        <v>1168</v>
      </c>
      <c r="I252" s="144"/>
      <c r="L252" s="33"/>
      <c r="M252" s="145"/>
      <c r="T252" s="54"/>
      <c r="AT252" s="18" t="s">
        <v>133</v>
      </c>
      <c r="AU252" s="18" t="s">
        <v>81</v>
      </c>
    </row>
    <row r="253" spans="2:65" s="13" customFormat="1">
      <c r="B253" s="153"/>
      <c r="D253" s="147" t="s">
        <v>139</v>
      </c>
      <c r="E253" s="154" t="s">
        <v>3</v>
      </c>
      <c r="F253" s="155" t="s">
        <v>1169</v>
      </c>
      <c r="H253" s="156">
        <v>59.82</v>
      </c>
      <c r="I253" s="157"/>
      <c r="L253" s="153"/>
      <c r="M253" s="158"/>
      <c r="T253" s="159"/>
      <c r="AT253" s="154" t="s">
        <v>139</v>
      </c>
      <c r="AU253" s="154" t="s">
        <v>81</v>
      </c>
      <c r="AV253" s="13" t="s">
        <v>83</v>
      </c>
      <c r="AW253" s="13" t="s">
        <v>35</v>
      </c>
      <c r="AX253" s="13" t="s">
        <v>73</v>
      </c>
      <c r="AY253" s="154" t="s">
        <v>123</v>
      </c>
    </row>
    <row r="254" spans="2:65" s="14" customFormat="1">
      <c r="B254" s="163"/>
      <c r="D254" s="147" t="s">
        <v>139</v>
      </c>
      <c r="E254" s="164" t="s">
        <v>3</v>
      </c>
      <c r="F254" s="165" t="s">
        <v>347</v>
      </c>
      <c r="H254" s="166">
        <v>59.82</v>
      </c>
      <c r="I254" s="167"/>
      <c r="L254" s="163"/>
      <c r="M254" s="168"/>
      <c r="T254" s="169"/>
      <c r="AT254" s="164" t="s">
        <v>139</v>
      </c>
      <c r="AU254" s="164" t="s">
        <v>81</v>
      </c>
      <c r="AV254" s="14" t="s">
        <v>155</v>
      </c>
      <c r="AW254" s="14" t="s">
        <v>35</v>
      </c>
      <c r="AX254" s="14" t="s">
        <v>81</v>
      </c>
      <c r="AY254" s="164" t="s">
        <v>123</v>
      </c>
    </row>
    <row r="255" spans="2:65" s="1" customFormat="1" ht="16.5" customHeight="1">
      <c r="B255" s="128"/>
      <c r="C255" s="129" t="s">
        <v>520</v>
      </c>
      <c r="D255" s="129" t="s">
        <v>126</v>
      </c>
      <c r="E255" s="130" t="s">
        <v>1170</v>
      </c>
      <c r="F255" s="131" t="s">
        <v>1171</v>
      </c>
      <c r="G255" s="132" t="s">
        <v>1001</v>
      </c>
      <c r="H255" s="133">
        <v>1.05</v>
      </c>
      <c r="I255" s="134"/>
      <c r="J255" s="135">
        <f>ROUND(I255*H255,2)</f>
        <v>0</v>
      </c>
      <c r="K255" s="131" t="s">
        <v>130</v>
      </c>
      <c r="L255" s="33"/>
      <c r="M255" s="136" t="s">
        <v>3</v>
      </c>
      <c r="N255" s="137" t="s">
        <v>44</v>
      </c>
      <c r="P255" s="138">
        <f>O255*H255</f>
        <v>0</v>
      </c>
      <c r="Q255" s="138">
        <v>5.305E-2</v>
      </c>
      <c r="R255" s="138">
        <f>Q255*H255</f>
        <v>5.5702500000000002E-2</v>
      </c>
      <c r="S255" s="138">
        <v>0</v>
      </c>
      <c r="T255" s="139">
        <f>S255*H255</f>
        <v>0</v>
      </c>
      <c r="AR255" s="140" t="s">
        <v>155</v>
      </c>
      <c r="AT255" s="140" t="s">
        <v>126</v>
      </c>
      <c r="AU255" s="140" t="s">
        <v>81</v>
      </c>
      <c r="AY255" s="18" t="s">
        <v>123</v>
      </c>
      <c r="BE255" s="141">
        <f>IF(N255="základní",J255,0)</f>
        <v>0</v>
      </c>
      <c r="BF255" s="141">
        <f>IF(N255="snížená",J255,0)</f>
        <v>0</v>
      </c>
      <c r="BG255" s="141">
        <f>IF(N255="zákl. přenesená",J255,0)</f>
        <v>0</v>
      </c>
      <c r="BH255" s="141">
        <f>IF(N255="sníž. přenesená",J255,0)</f>
        <v>0</v>
      </c>
      <c r="BI255" s="141">
        <f>IF(N255="nulová",J255,0)</f>
        <v>0</v>
      </c>
      <c r="BJ255" s="18" t="s">
        <v>81</v>
      </c>
      <c r="BK255" s="141">
        <f>ROUND(I255*H255,2)</f>
        <v>0</v>
      </c>
      <c r="BL255" s="18" t="s">
        <v>155</v>
      </c>
      <c r="BM255" s="140" t="s">
        <v>1172</v>
      </c>
    </row>
    <row r="256" spans="2:65" s="1" customFormat="1">
      <c r="B256" s="33"/>
      <c r="D256" s="142" t="s">
        <v>133</v>
      </c>
      <c r="F256" s="143" t="s">
        <v>1173</v>
      </c>
      <c r="I256" s="144"/>
      <c r="L256" s="33"/>
      <c r="M256" s="145"/>
      <c r="T256" s="54"/>
      <c r="AT256" s="18" t="s">
        <v>133</v>
      </c>
      <c r="AU256" s="18" t="s">
        <v>81</v>
      </c>
    </row>
    <row r="257" spans="2:65" s="12" customFormat="1">
      <c r="B257" s="146"/>
      <c r="D257" s="147" t="s">
        <v>139</v>
      </c>
      <c r="E257" s="148" t="s">
        <v>3</v>
      </c>
      <c r="F257" s="149" t="s">
        <v>1174</v>
      </c>
      <c r="H257" s="148" t="s">
        <v>3</v>
      </c>
      <c r="I257" s="150"/>
      <c r="L257" s="146"/>
      <c r="M257" s="151"/>
      <c r="T257" s="152"/>
      <c r="AT257" s="148" t="s">
        <v>139</v>
      </c>
      <c r="AU257" s="148" t="s">
        <v>81</v>
      </c>
      <c r="AV257" s="12" t="s">
        <v>81</v>
      </c>
      <c r="AW257" s="12" t="s">
        <v>35</v>
      </c>
      <c r="AX257" s="12" t="s">
        <v>73</v>
      </c>
      <c r="AY257" s="148" t="s">
        <v>123</v>
      </c>
    </row>
    <row r="258" spans="2:65" s="13" customFormat="1">
      <c r="B258" s="153"/>
      <c r="D258" s="147" t="s">
        <v>139</v>
      </c>
      <c r="E258" s="154" t="s">
        <v>3</v>
      </c>
      <c r="F258" s="155" t="s">
        <v>1175</v>
      </c>
      <c r="H258" s="156">
        <v>1.05</v>
      </c>
      <c r="I258" s="157"/>
      <c r="L258" s="153"/>
      <c r="M258" s="158"/>
      <c r="T258" s="159"/>
      <c r="AT258" s="154" t="s">
        <v>139</v>
      </c>
      <c r="AU258" s="154" t="s">
        <v>81</v>
      </c>
      <c r="AV258" s="13" t="s">
        <v>83</v>
      </c>
      <c r="AW258" s="13" t="s">
        <v>35</v>
      </c>
      <c r="AX258" s="13" t="s">
        <v>73</v>
      </c>
      <c r="AY258" s="154" t="s">
        <v>123</v>
      </c>
    </row>
    <row r="259" spans="2:65" s="14" customFormat="1">
      <c r="B259" s="163"/>
      <c r="D259" s="147" t="s">
        <v>139</v>
      </c>
      <c r="E259" s="164" t="s">
        <v>3</v>
      </c>
      <c r="F259" s="165" t="s">
        <v>347</v>
      </c>
      <c r="H259" s="166">
        <v>1.05</v>
      </c>
      <c r="I259" s="167"/>
      <c r="L259" s="163"/>
      <c r="M259" s="168"/>
      <c r="T259" s="169"/>
      <c r="AT259" s="164" t="s">
        <v>139</v>
      </c>
      <c r="AU259" s="164" t="s">
        <v>81</v>
      </c>
      <c r="AV259" s="14" t="s">
        <v>155</v>
      </c>
      <c r="AW259" s="14" t="s">
        <v>35</v>
      </c>
      <c r="AX259" s="14" t="s">
        <v>81</v>
      </c>
      <c r="AY259" s="164" t="s">
        <v>123</v>
      </c>
    </row>
    <row r="260" spans="2:65" s="1" customFormat="1" ht="16.5" customHeight="1">
      <c r="B260" s="128"/>
      <c r="C260" s="129" t="s">
        <v>526</v>
      </c>
      <c r="D260" s="129" t="s">
        <v>126</v>
      </c>
      <c r="E260" s="130" t="s">
        <v>1176</v>
      </c>
      <c r="F260" s="131" t="s">
        <v>1177</v>
      </c>
      <c r="G260" s="132" t="s">
        <v>1001</v>
      </c>
      <c r="H260" s="133">
        <v>1.05</v>
      </c>
      <c r="I260" s="134"/>
      <c r="J260" s="135">
        <f>ROUND(I260*H260,2)</f>
        <v>0</v>
      </c>
      <c r="K260" s="131" t="s">
        <v>130</v>
      </c>
      <c r="L260" s="33"/>
      <c r="M260" s="136" t="s">
        <v>3</v>
      </c>
      <c r="N260" s="137" t="s">
        <v>44</v>
      </c>
      <c r="P260" s="138">
        <f>O260*H260</f>
        <v>0</v>
      </c>
      <c r="Q260" s="138">
        <v>5.305E-2</v>
      </c>
      <c r="R260" s="138">
        <f>Q260*H260</f>
        <v>5.5702500000000002E-2</v>
      </c>
      <c r="S260" s="138">
        <v>0</v>
      </c>
      <c r="T260" s="139">
        <f>S260*H260</f>
        <v>0</v>
      </c>
      <c r="AR260" s="140" t="s">
        <v>155</v>
      </c>
      <c r="AT260" s="140" t="s">
        <v>126</v>
      </c>
      <c r="AU260" s="140" t="s">
        <v>81</v>
      </c>
      <c r="AY260" s="18" t="s">
        <v>123</v>
      </c>
      <c r="BE260" s="141">
        <f>IF(N260="základní",J260,0)</f>
        <v>0</v>
      </c>
      <c r="BF260" s="141">
        <f>IF(N260="snížená",J260,0)</f>
        <v>0</v>
      </c>
      <c r="BG260" s="141">
        <f>IF(N260="zákl. přenesená",J260,0)</f>
        <v>0</v>
      </c>
      <c r="BH260" s="141">
        <f>IF(N260="sníž. přenesená",J260,0)</f>
        <v>0</v>
      </c>
      <c r="BI260" s="141">
        <f>IF(N260="nulová",J260,0)</f>
        <v>0</v>
      </c>
      <c r="BJ260" s="18" t="s">
        <v>81</v>
      </c>
      <c r="BK260" s="141">
        <f>ROUND(I260*H260,2)</f>
        <v>0</v>
      </c>
      <c r="BL260" s="18" t="s">
        <v>155</v>
      </c>
      <c r="BM260" s="140" t="s">
        <v>1178</v>
      </c>
    </row>
    <row r="261" spans="2:65" s="1" customFormat="1">
      <c r="B261" s="33"/>
      <c r="D261" s="142" t="s">
        <v>133</v>
      </c>
      <c r="F261" s="143" t="s">
        <v>1179</v>
      </c>
      <c r="I261" s="144"/>
      <c r="L261" s="33"/>
      <c r="M261" s="145"/>
      <c r="T261" s="54"/>
      <c r="AT261" s="18" t="s">
        <v>133</v>
      </c>
      <c r="AU261" s="18" t="s">
        <v>81</v>
      </c>
    </row>
    <row r="262" spans="2:65" s="1" customFormat="1">
      <c r="B262" s="33"/>
      <c r="D262" s="147" t="s">
        <v>858</v>
      </c>
      <c r="F262" s="188" t="s">
        <v>1180</v>
      </c>
      <c r="I262" s="144"/>
      <c r="L262" s="33"/>
      <c r="M262" s="145"/>
      <c r="T262" s="54"/>
      <c r="AT262" s="18" t="s">
        <v>858</v>
      </c>
      <c r="AU262" s="18" t="s">
        <v>81</v>
      </c>
    </row>
    <row r="263" spans="2:65" s="13" customFormat="1">
      <c r="B263" s="153"/>
      <c r="D263" s="147" t="s">
        <v>139</v>
      </c>
      <c r="E263" s="154" t="s">
        <v>3</v>
      </c>
      <c r="F263" s="155" t="s">
        <v>1181</v>
      </c>
      <c r="H263" s="156">
        <v>1.05</v>
      </c>
      <c r="I263" s="157"/>
      <c r="L263" s="153"/>
      <c r="M263" s="158"/>
      <c r="T263" s="159"/>
      <c r="AT263" s="154" t="s">
        <v>139</v>
      </c>
      <c r="AU263" s="154" t="s">
        <v>81</v>
      </c>
      <c r="AV263" s="13" t="s">
        <v>83</v>
      </c>
      <c r="AW263" s="13" t="s">
        <v>35</v>
      </c>
      <c r="AX263" s="13" t="s">
        <v>81</v>
      </c>
      <c r="AY263" s="154" t="s">
        <v>123</v>
      </c>
    </row>
    <row r="264" spans="2:65" s="1" customFormat="1" ht="24.2" customHeight="1">
      <c r="B264" s="128"/>
      <c r="C264" s="129" t="s">
        <v>531</v>
      </c>
      <c r="D264" s="129" t="s">
        <v>126</v>
      </c>
      <c r="E264" s="130" t="s">
        <v>1182</v>
      </c>
      <c r="F264" s="131" t="s">
        <v>1183</v>
      </c>
      <c r="G264" s="132" t="s">
        <v>884</v>
      </c>
      <c r="H264" s="133">
        <v>1.28</v>
      </c>
      <c r="I264" s="134"/>
      <c r="J264" s="135">
        <f>ROUND(I264*H264,2)</f>
        <v>0</v>
      </c>
      <c r="K264" s="131" t="s">
        <v>130</v>
      </c>
      <c r="L264" s="33"/>
      <c r="M264" s="136" t="s">
        <v>3</v>
      </c>
      <c r="N264" s="137" t="s">
        <v>44</v>
      </c>
      <c r="P264" s="138">
        <f>O264*H264</f>
        <v>0</v>
      </c>
      <c r="Q264" s="138">
        <v>2.49255</v>
      </c>
      <c r="R264" s="138">
        <f>Q264*H264</f>
        <v>3.190464</v>
      </c>
      <c r="S264" s="138">
        <v>0</v>
      </c>
      <c r="T264" s="139">
        <f>S264*H264</f>
        <v>0</v>
      </c>
      <c r="AR264" s="140" t="s">
        <v>155</v>
      </c>
      <c r="AT264" s="140" t="s">
        <v>126</v>
      </c>
      <c r="AU264" s="140" t="s">
        <v>81</v>
      </c>
      <c r="AY264" s="18" t="s">
        <v>123</v>
      </c>
      <c r="BE264" s="141">
        <f>IF(N264="základní",J264,0)</f>
        <v>0</v>
      </c>
      <c r="BF264" s="141">
        <f>IF(N264="snížená",J264,0)</f>
        <v>0</v>
      </c>
      <c r="BG264" s="141">
        <f>IF(N264="zákl. přenesená",J264,0)</f>
        <v>0</v>
      </c>
      <c r="BH264" s="141">
        <f>IF(N264="sníž. přenesená",J264,0)</f>
        <v>0</v>
      </c>
      <c r="BI264" s="141">
        <f>IF(N264="nulová",J264,0)</f>
        <v>0</v>
      </c>
      <c r="BJ264" s="18" t="s">
        <v>81</v>
      </c>
      <c r="BK264" s="141">
        <f>ROUND(I264*H264,2)</f>
        <v>0</v>
      </c>
      <c r="BL264" s="18" t="s">
        <v>155</v>
      </c>
      <c r="BM264" s="140" t="s">
        <v>1184</v>
      </c>
    </row>
    <row r="265" spans="2:65" s="1" customFormat="1">
      <c r="B265" s="33"/>
      <c r="D265" s="142" t="s">
        <v>133</v>
      </c>
      <c r="F265" s="143" t="s">
        <v>1185</v>
      </c>
      <c r="I265" s="144"/>
      <c r="L265" s="33"/>
      <c r="M265" s="145"/>
      <c r="T265" s="54"/>
      <c r="AT265" s="18" t="s">
        <v>133</v>
      </c>
      <c r="AU265" s="18" t="s">
        <v>81</v>
      </c>
    </row>
    <row r="266" spans="2:65" s="13" customFormat="1">
      <c r="B266" s="153"/>
      <c r="D266" s="147" t="s">
        <v>139</v>
      </c>
      <c r="E266" s="154" t="s">
        <v>3</v>
      </c>
      <c r="F266" s="155" t="s">
        <v>1186</v>
      </c>
      <c r="H266" s="156">
        <v>1.28</v>
      </c>
      <c r="I266" s="157"/>
      <c r="L266" s="153"/>
      <c r="M266" s="158"/>
      <c r="T266" s="159"/>
      <c r="AT266" s="154" t="s">
        <v>139</v>
      </c>
      <c r="AU266" s="154" t="s">
        <v>81</v>
      </c>
      <c r="AV266" s="13" t="s">
        <v>83</v>
      </c>
      <c r="AW266" s="13" t="s">
        <v>35</v>
      </c>
      <c r="AX266" s="13" t="s">
        <v>73</v>
      </c>
      <c r="AY266" s="154" t="s">
        <v>123</v>
      </c>
    </row>
    <row r="267" spans="2:65" s="14" customFormat="1">
      <c r="B267" s="163"/>
      <c r="D267" s="147" t="s">
        <v>139</v>
      </c>
      <c r="E267" s="164" t="s">
        <v>3</v>
      </c>
      <c r="F267" s="165" t="s">
        <v>347</v>
      </c>
      <c r="H267" s="166">
        <v>1.28</v>
      </c>
      <c r="I267" s="167"/>
      <c r="L267" s="163"/>
      <c r="M267" s="168"/>
      <c r="T267" s="169"/>
      <c r="AT267" s="164" t="s">
        <v>139</v>
      </c>
      <c r="AU267" s="164" t="s">
        <v>81</v>
      </c>
      <c r="AV267" s="14" t="s">
        <v>155</v>
      </c>
      <c r="AW267" s="14" t="s">
        <v>35</v>
      </c>
      <c r="AX267" s="14" t="s">
        <v>81</v>
      </c>
      <c r="AY267" s="164" t="s">
        <v>123</v>
      </c>
    </row>
    <row r="268" spans="2:65" s="1" customFormat="1" ht="16.5" customHeight="1">
      <c r="B268" s="128"/>
      <c r="C268" s="129" t="s">
        <v>535</v>
      </c>
      <c r="D268" s="129" t="s">
        <v>126</v>
      </c>
      <c r="E268" s="130" t="s">
        <v>1187</v>
      </c>
      <c r="F268" s="131" t="s">
        <v>1188</v>
      </c>
      <c r="G268" s="132" t="s">
        <v>884</v>
      </c>
      <c r="H268" s="133">
        <v>9.1</v>
      </c>
      <c r="I268" s="134"/>
      <c r="J268" s="135">
        <f>ROUND(I268*H268,2)</f>
        <v>0</v>
      </c>
      <c r="K268" s="131" t="s">
        <v>130</v>
      </c>
      <c r="L268" s="33"/>
      <c r="M268" s="136" t="s">
        <v>3</v>
      </c>
      <c r="N268" s="137" t="s">
        <v>44</v>
      </c>
      <c r="P268" s="138">
        <f>O268*H268</f>
        <v>0</v>
      </c>
      <c r="Q268" s="138">
        <v>2.5058699999999998</v>
      </c>
      <c r="R268" s="138">
        <f>Q268*H268</f>
        <v>22.803416999999996</v>
      </c>
      <c r="S268" s="138">
        <v>0</v>
      </c>
      <c r="T268" s="139">
        <f>S268*H268</f>
        <v>0</v>
      </c>
      <c r="AR268" s="140" t="s">
        <v>155</v>
      </c>
      <c r="AT268" s="140" t="s">
        <v>126</v>
      </c>
      <c r="AU268" s="140" t="s">
        <v>81</v>
      </c>
      <c r="AY268" s="18" t="s">
        <v>123</v>
      </c>
      <c r="BE268" s="141">
        <f>IF(N268="základní",J268,0)</f>
        <v>0</v>
      </c>
      <c r="BF268" s="141">
        <f>IF(N268="snížená",J268,0)</f>
        <v>0</v>
      </c>
      <c r="BG268" s="141">
        <f>IF(N268="zákl. přenesená",J268,0)</f>
        <v>0</v>
      </c>
      <c r="BH268" s="141">
        <f>IF(N268="sníž. přenesená",J268,0)</f>
        <v>0</v>
      </c>
      <c r="BI268" s="141">
        <f>IF(N268="nulová",J268,0)</f>
        <v>0</v>
      </c>
      <c r="BJ268" s="18" t="s">
        <v>81</v>
      </c>
      <c r="BK268" s="141">
        <f>ROUND(I268*H268,2)</f>
        <v>0</v>
      </c>
      <c r="BL268" s="18" t="s">
        <v>155</v>
      </c>
      <c r="BM268" s="140" t="s">
        <v>1189</v>
      </c>
    </row>
    <row r="269" spans="2:65" s="1" customFormat="1">
      <c r="B269" s="33"/>
      <c r="D269" s="142" t="s">
        <v>133</v>
      </c>
      <c r="F269" s="143" t="s">
        <v>1190</v>
      </c>
      <c r="I269" s="144"/>
      <c r="L269" s="33"/>
      <c r="M269" s="145"/>
      <c r="T269" s="54"/>
      <c r="AT269" s="18" t="s">
        <v>133</v>
      </c>
      <c r="AU269" s="18" t="s">
        <v>81</v>
      </c>
    </row>
    <row r="270" spans="2:65" s="13" customFormat="1">
      <c r="B270" s="153"/>
      <c r="D270" s="147" t="s">
        <v>139</v>
      </c>
      <c r="E270" s="154" t="s">
        <v>3</v>
      </c>
      <c r="F270" s="155" t="s">
        <v>1191</v>
      </c>
      <c r="H270" s="156">
        <v>9.1</v>
      </c>
      <c r="I270" s="157"/>
      <c r="L270" s="153"/>
      <c r="M270" s="158"/>
      <c r="T270" s="159"/>
      <c r="AT270" s="154" t="s">
        <v>139</v>
      </c>
      <c r="AU270" s="154" t="s">
        <v>81</v>
      </c>
      <c r="AV270" s="13" t="s">
        <v>83</v>
      </c>
      <c r="AW270" s="13" t="s">
        <v>35</v>
      </c>
      <c r="AX270" s="13" t="s">
        <v>73</v>
      </c>
      <c r="AY270" s="154" t="s">
        <v>123</v>
      </c>
    </row>
    <row r="271" spans="2:65" s="14" customFormat="1">
      <c r="B271" s="163"/>
      <c r="D271" s="147" t="s">
        <v>139</v>
      </c>
      <c r="E271" s="164" t="s">
        <v>3</v>
      </c>
      <c r="F271" s="165" t="s">
        <v>347</v>
      </c>
      <c r="H271" s="166">
        <v>9.1</v>
      </c>
      <c r="I271" s="167"/>
      <c r="L271" s="163"/>
      <c r="M271" s="168"/>
      <c r="T271" s="169"/>
      <c r="AT271" s="164" t="s">
        <v>139</v>
      </c>
      <c r="AU271" s="164" t="s">
        <v>81</v>
      </c>
      <c r="AV271" s="14" t="s">
        <v>155</v>
      </c>
      <c r="AW271" s="14" t="s">
        <v>35</v>
      </c>
      <c r="AX271" s="14" t="s">
        <v>81</v>
      </c>
      <c r="AY271" s="164" t="s">
        <v>123</v>
      </c>
    </row>
    <row r="272" spans="2:65" s="1" customFormat="1" ht="33" customHeight="1">
      <c r="B272" s="128"/>
      <c r="C272" s="129" t="s">
        <v>540</v>
      </c>
      <c r="D272" s="129" t="s">
        <v>126</v>
      </c>
      <c r="E272" s="130" t="s">
        <v>1192</v>
      </c>
      <c r="F272" s="131" t="s">
        <v>1193</v>
      </c>
      <c r="G272" s="132" t="s">
        <v>285</v>
      </c>
      <c r="H272" s="133">
        <v>59.82</v>
      </c>
      <c r="I272" s="134"/>
      <c r="J272" s="135">
        <f>ROUND(I272*H272,2)</f>
        <v>0</v>
      </c>
      <c r="K272" s="131" t="s">
        <v>130</v>
      </c>
      <c r="L272" s="33"/>
      <c r="M272" s="136" t="s">
        <v>3</v>
      </c>
      <c r="N272" s="137" t="s">
        <v>44</v>
      </c>
      <c r="P272" s="138">
        <f>O272*H272</f>
        <v>0</v>
      </c>
      <c r="Q272" s="138">
        <v>0.71197999999999995</v>
      </c>
      <c r="R272" s="138">
        <f>Q272*H272</f>
        <v>42.5906436</v>
      </c>
      <c r="S272" s="138">
        <v>0</v>
      </c>
      <c r="T272" s="139">
        <f>S272*H272</f>
        <v>0</v>
      </c>
      <c r="AR272" s="140" t="s">
        <v>155</v>
      </c>
      <c r="AT272" s="140" t="s">
        <v>126</v>
      </c>
      <c r="AU272" s="140" t="s">
        <v>81</v>
      </c>
      <c r="AY272" s="18" t="s">
        <v>123</v>
      </c>
      <c r="BE272" s="141">
        <f>IF(N272="základní",J272,0)</f>
        <v>0</v>
      </c>
      <c r="BF272" s="141">
        <f>IF(N272="snížená",J272,0)</f>
        <v>0</v>
      </c>
      <c r="BG272" s="141">
        <f>IF(N272="zákl. přenesená",J272,0)</f>
        <v>0</v>
      </c>
      <c r="BH272" s="141">
        <f>IF(N272="sníž. přenesená",J272,0)</f>
        <v>0</v>
      </c>
      <c r="BI272" s="141">
        <f>IF(N272="nulová",J272,0)</f>
        <v>0</v>
      </c>
      <c r="BJ272" s="18" t="s">
        <v>81</v>
      </c>
      <c r="BK272" s="141">
        <f>ROUND(I272*H272,2)</f>
        <v>0</v>
      </c>
      <c r="BL272" s="18" t="s">
        <v>155</v>
      </c>
      <c r="BM272" s="140" t="s">
        <v>1194</v>
      </c>
    </row>
    <row r="273" spans="2:65" s="1" customFormat="1">
      <c r="B273" s="33"/>
      <c r="D273" s="142" t="s">
        <v>133</v>
      </c>
      <c r="F273" s="143" t="s">
        <v>1195</v>
      </c>
      <c r="I273" s="144"/>
      <c r="L273" s="33"/>
      <c r="M273" s="145"/>
      <c r="T273" s="54"/>
      <c r="AT273" s="18" t="s">
        <v>133</v>
      </c>
      <c r="AU273" s="18" t="s">
        <v>81</v>
      </c>
    </row>
    <row r="274" spans="2:65" s="1" customFormat="1">
      <c r="B274" s="33"/>
      <c r="D274" s="147" t="s">
        <v>858</v>
      </c>
      <c r="F274" s="188" t="s">
        <v>1196</v>
      </c>
      <c r="I274" s="144"/>
      <c r="L274" s="33"/>
      <c r="M274" s="145"/>
      <c r="T274" s="54"/>
      <c r="AT274" s="18" t="s">
        <v>858</v>
      </c>
      <c r="AU274" s="18" t="s">
        <v>81</v>
      </c>
    </row>
    <row r="275" spans="2:65" s="13" customFormat="1">
      <c r="B275" s="153"/>
      <c r="D275" s="147" t="s">
        <v>139</v>
      </c>
      <c r="E275" s="154" t="s">
        <v>3</v>
      </c>
      <c r="F275" s="155" t="s">
        <v>1197</v>
      </c>
      <c r="H275" s="156">
        <v>59.82</v>
      </c>
      <c r="I275" s="157"/>
      <c r="L275" s="153"/>
      <c r="M275" s="158"/>
      <c r="T275" s="159"/>
      <c r="AT275" s="154" t="s">
        <v>139</v>
      </c>
      <c r="AU275" s="154" t="s">
        <v>81</v>
      </c>
      <c r="AV275" s="13" t="s">
        <v>83</v>
      </c>
      <c r="AW275" s="13" t="s">
        <v>35</v>
      </c>
      <c r="AX275" s="13" t="s">
        <v>81</v>
      </c>
      <c r="AY275" s="154" t="s">
        <v>123</v>
      </c>
    </row>
    <row r="276" spans="2:65" s="1" customFormat="1" ht="16.5" customHeight="1">
      <c r="B276" s="128"/>
      <c r="C276" s="129" t="s">
        <v>545</v>
      </c>
      <c r="D276" s="129" t="s">
        <v>126</v>
      </c>
      <c r="E276" s="130" t="s">
        <v>1198</v>
      </c>
      <c r="F276" s="131" t="s">
        <v>1199</v>
      </c>
      <c r="G276" s="132" t="s">
        <v>285</v>
      </c>
      <c r="H276" s="133">
        <v>6.33</v>
      </c>
      <c r="I276" s="134"/>
      <c r="J276" s="135">
        <f>ROUND(I276*H276,2)</f>
        <v>0</v>
      </c>
      <c r="K276" s="131" t="s">
        <v>130</v>
      </c>
      <c r="L276" s="33"/>
      <c r="M276" s="136" t="s">
        <v>3</v>
      </c>
      <c r="N276" s="137" t="s">
        <v>44</v>
      </c>
      <c r="P276" s="138">
        <f>O276*H276</f>
        <v>0</v>
      </c>
      <c r="Q276" s="138">
        <v>1.1140000000000001E-2</v>
      </c>
      <c r="R276" s="138">
        <f>Q276*H276</f>
        <v>7.0516200000000001E-2</v>
      </c>
      <c r="S276" s="138">
        <v>0</v>
      </c>
      <c r="T276" s="139">
        <f>S276*H276</f>
        <v>0</v>
      </c>
      <c r="AR276" s="140" t="s">
        <v>155</v>
      </c>
      <c r="AT276" s="140" t="s">
        <v>126</v>
      </c>
      <c r="AU276" s="140" t="s">
        <v>81</v>
      </c>
      <c r="AY276" s="18" t="s">
        <v>123</v>
      </c>
      <c r="BE276" s="141">
        <f>IF(N276="základní",J276,0)</f>
        <v>0</v>
      </c>
      <c r="BF276" s="141">
        <f>IF(N276="snížená",J276,0)</f>
        <v>0</v>
      </c>
      <c r="BG276" s="141">
        <f>IF(N276="zákl. přenesená",J276,0)</f>
        <v>0</v>
      </c>
      <c r="BH276" s="141">
        <f>IF(N276="sníž. přenesená",J276,0)</f>
        <v>0</v>
      </c>
      <c r="BI276" s="141">
        <f>IF(N276="nulová",J276,0)</f>
        <v>0</v>
      </c>
      <c r="BJ276" s="18" t="s">
        <v>81</v>
      </c>
      <c r="BK276" s="141">
        <f>ROUND(I276*H276,2)</f>
        <v>0</v>
      </c>
      <c r="BL276" s="18" t="s">
        <v>155</v>
      </c>
      <c r="BM276" s="140" t="s">
        <v>1200</v>
      </c>
    </row>
    <row r="277" spans="2:65" s="1" customFormat="1">
      <c r="B277" s="33"/>
      <c r="D277" s="142" t="s">
        <v>133</v>
      </c>
      <c r="F277" s="143" t="s">
        <v>1201</v>
      </c>
      <c r="I277" s="144"/>
      <c r="L277" s="33"/>
      <c r="M277" s="145"/>
      <c r="T277" s="54"/>
      <c r="AT277" s="18" t="s">
        <v>133</v>
      </c>
      <c r="AU277" s="18" t="s">
        <v>81</v>
      </c>
    </row>
    <row r="278" spans="2:65" s="1" customFormat="1">
      <c r="B278" s="33"/>
      <c r="D278" s="147" t="s">
        <v>858</v>
      </c>
      <c r="F278" s="188" t="s">
        <v>1202</v>
      </c>
      <c r="I278" s="144"/>
      <c r="L278" s="33"/>
      <c r="M278" s="145"/>
      <c r="T278" s="54"/>
      <c r="AT278" s="18" t="s">
        <v>858</v>
      </c>
      <c r="AU278" s="18" t="s">
        <v>81</v>
      </c>
    </row>
    <row r="279" spans="2:65" s="13" customFormat="1">
      <c r="B279" s="153"/>
      <c r="D279" s="147" t="s">
        <v>139</v>
      </c>
      <c r="E279" s="154" t="s">
        <v>3</v>
      </c>
      <c r="F279" s="155" t="s">
        <v>1203</v>
      </c>
      <c r="H279" s="156">
        <v>6.33</v>
      </c>
      <c r="I279" s="157"/>
      <c r="L279" s="153"/>
      <c r="M279" s="158"/>
      <c r="T279" s="159"/>
      <c r="AT279" s="154" t="s">
        <v>139</v>
      </c>
      <c r="AU279" s="154" t="s">
        <v>81</v>
      </c>
      <c r="AV279" s="13" t="s">
        <v>83</v>
      </c>
      <c r="AW279" s="13" t="s">
        <v>35</v>
      </c>
      <c r="AX279" s="13" t="s">
        <v>81</v>
      </c>
      <c r="AY279" s="154" t="s">
        <v>123</v>
      </c>
    </row>
    <row r="280" spans="2:65" s="1" customFormat="1" ht="16.5" customHeight="1">
      <c r="B280" s="128"/>
      <c r="C280" s="129" t="s">
        <v>551</v>
      </c>
      <c r="D280" s="129" t="s">
        <v>126</v>
      </c>
      <c r="E280" s="130" t="s">
        <v>1204</v>
      </c>
      <c r="F280" s="131" t="s">
        <v>1205</v>
      </c>
      <c r="G280" s="132" t="s">
        <v>285</v>
      </c>
      <c r="H280" s="133">
        <v>6.33</v>
      </c>
      <c r="I280" s="134"/>
      <c r="J280" s="135">
        <f>ROUND(I280*H280,2)</f>
        <v>0</v>
      </c>
      <c r="K280" s="131" t="s">
        <v>130</v>
      </c>
      <c r="L280" s="33"/>
      <c r="M280" s="136" t="s">
        <v>3</v>
      </c>
      <c r="N280" s="137" t="s">
        <v>44</v>
      </c>
      <c r="P280" s="138">
        <f>O280*H280</f>
        <v>0</v>
      </c>
      <c r="Q280" s="138">
        <v>0</v>
      </c>
      <c r="R280" s="138">
        <f>Q280*H280</f>
        <v>0</v>
      </c>
      <c r="S280" s="138">
        <v>0</v>
      </c>
      <c r="T280" s="139">
        <f>S280*H280</f>
        <v>0</v>
      </c>
      <c r="AR280" s="140" t="s">
        <v>155</v>
      </c>
      <c r="AT280" s="140" t="s">
        <v>126</v>
      </c>
      <c r="AU280" s="140" t="s">
        <v>81</v>
      </c>
      <c r="AY280" s="18" t="s">
        <v>123</v>
      </c>
      <c r="BE280" s="141">
        <f>IF(N280="základní",J280,0)</f>
        <v>0</v>
      </c>
      <c r="BF280" s="141">
        <f>IF(N280="snížená",J280,0)</f>
        <v>0</v>
      </c>
      <c r="BG280" s="141">
        <f>IF(N280="zákl. přenesená",J280,0)</f>
        <v>0</v>
      </c>
      <c r="BH280" s="141">
        <f>IF(N280="sníž. přenesená",J280,0)</f>
        <v>0</v>
      </c>
      <c r="BI280" s="141">
        <f>IF(N280="nulová",J280,0)</f>
        <v>0</v>
      </c>
      <c r="BJ280" s="18" t="s">
        <v>81</v>
      </c>
      <c r="BK280" s="141">
        <f>ROUND(I280*H280,2)</f>
        <v>0</v>
      </c>
      <c r="BL280" s="18" t="s">
        <v>155</v>
      </c>
      <c r="BM280" s="140" t="s">
        <v>1206</v>
      </c>
    </row>
    <row r="281" spans="2:65" s="1" customFormat="1">
      <c r="B281" s="33"/>
      <c r="D281" s="142" t="s">
        <v>133</v>
      </c>
      <c r="F281" s="143" t="s">
        <v>1207</v>
      </c>
      <c r="I281" s="144"/>
      <c r="L281" s="33"/>
      <c r="M281" s="145"/>
      <c r="T281" s="54"/>
      <c r="AT281" s="18" t="s">
        <v>133</v>
      </c>
      <c r="AU281" s="18" t="s">
        <v>81</v>
      </c>
    </row>
    <row r="282" spans="2:65" s="1" customFormat="1" ht="33" customHeight="1">
      <c r="B282" s="128"/>
      <c r="C282" s="129" t="s">
        <v>557</v>
      </c>
      <c r="D282" s="129" t="s">
        <v>126</v>
      </c>
      <c r="E282" s="130" t="s">
        <v>1208</v>
      </c>
      <c r="F282" s="131" t="s">
        <v>1209</v>
      </c>
      <c r="G282" s="132" t="s">
        <v>322</v>
      </c>
      <c r="H282" s="133">
        <v>9.6</v>
      </c>
      <c r="I282" s="134"/>
      <c r="J282" s="135">
        <f>ROUND(I282*H282,2)</f>
        <v>0</v>
      </c>
      <c r="K282" s="131" t="s">
        <v>130</v>
      </c>
      <c r="L282" s="33"/>
      <c r="M282" s="136" t="s">
        <v>3</v>
      </c>
      <c r="N282" s="137" t="s">
        <v>44</v>
      </c>
      <c r="P282" s="138">
        <f>O282*H282</f>
        <v>0</v>
      </c>
      <c r="Q282" s="138">
        <v>2.0327999999999999</v>
      </c>
      <c r="R282" s="138">
        <f>Q282*H282</f>
        <v>19.514879999999998</v>
      </c>
      <c r="S282" s="138">
        <v>0</v>
      </c>
      <c r="T282" s="139">
        <f>S282*H282</f>
        <v>0</v>
      </c>
      <c r="AR282" s="140" t="s">
        <v>155</v>
      </c>
      <c r="AT282" s="140" t="s">
        <v>126</v>
      </c>
      <c r="AU282" s="140" t="s">
        <v>81</v>
      </c>
      <c r="AY282" s="18" t="s">
        <v>123</v>
      </c>
      <c r="BE282" s="141">
        <f>IF(N282="základní",J282,0)</f>
        <v>0</v>
      </c>
      <c r="BF282" s="141">
        <f>IF(N282="snížená",J282,0)</f>
        <v>0</v>
      </c>
      <c r="BG282" s="141">
        <f>IF(N282="zákl. přenesená",J282,0)</f>
        <v>0</v>
      </c>
      <c r="BH282" s="141">
        <f>IF(N282="sníž. přenesená",J282,0)</f>
        <v>0</v>
      </c>
      <c r="BI282" s="141">
        <f>IF(N282="nulová",J282,0)</f>
        <v>0</v>
      </c>
      <c r="BJ282" s="18" t="s">
        <v>81</v>
      </c>
      <c r="BK282" s="141">
        <f>ROUND(I282*H282,2)</f>
        <v>0</v>
      </c>
      <c r="BL282" s="18" t="s">
        <v>155</v>
      </c>
      <c r="BM282" s="140" t="s">
        <v>1210</v>
      </c>
    </row>
    <row r="283" spans="2:65" s="1" customFormat="1">
      <c r="B283" s="33"/>
      <c r="D283" s="142" t="s">
        <v>133</v>
      </c>
      <c r="F283" s="143" t="s">
        <v>1211</v>
      </c>
      <c r="I283" s="144"/>
      <c r="L283" s="33"/>
      <c r="M283" s="145"/>
      <c r="T283" s="54"/>
      <c r="AT283" s="18" t="s">
        <v>133</v>
      </c>
      <c r="AU283" s="18" t="s">
        <v>81</v>
      </c>
    </row>
    <row r="284" spans="2:65" s="13" customFormat="1">
      <c r="B284" s="153"/>
      <c r="D284" s="147" t="s">
        <v>139</v>
      </c>
      <c r="E284" s="154" t="s">
        <v>3</v>
      </c>
      <c r="F284" s="155" t="s">
        <v>1212</v>
      </c>
      <c r="H284" s="156">
        <v>9.6</v>
      </c>
      <c r="I284" s="157"/>
      <c r="L284" s="153"/>
      <c r="M284" s="158"/>
      <c r="T284" s="159"/>
      <c r="AT284" s="154" t="s">
        <v>139</v>
      </c>
      <c r="AU284" s="154" t="s">
        <v>81</v>
      </c>
      <c r="AV284" s="13" t="s">
        <v>83</v>
      </c>
      <c r="AW284" s="13" t="s">
        <v>35</v>
      </c>
      <c r="AX284" s="13" t="s">
        <v>81</v>
      </c>
      <c r="AY284" s="154" t="s">
        <v>123</v>
      </c>
    </row>
    <row r="285" spans="2:65" s="11" customFormat="1" ht="25.9" customHeight="1">
      <c r="B285" s="116"/>
      <c r="D285" s="117" t="s">
        <v>72</v>
      </c>
      <c r="E285" s="118" t="s">
        <v>122</v>
      </c>
      <c r="F285" s="118" t="s">
        <v>465</v>
      </c>
      <c r="I285" s="119"/>
      <c r="J285" s="120">
        <f>BK285</f>
        <v>0</v>
      </c>
      <c r="L285" s="116"/>
      <c r="M285" s="121"/>
      <c r="P285" s="122">
        <f>SUM(P286:P297)</f>
        <v>0</v>
      </c>
      <c r="R285" s="122">
        <f>SUM(R286:R297)</f>
        <v>4.7338199999999997</v>
      </c>
      <c r="T285" s="123">
        <f>SUM(T286:T297)</f>
        <v>0</v>
      </c>
      <c r="AR285" s="117" t="s">
        <v>81</v>
      </c>
      <c r="AT285" s="124" t="s">
        <v>72</v>
      </c>
      <c r="AU285" s="124" t="s">
        <v>73</v>
      </c>
      <c r="AY285" s="117" t="s">
        <v>123</v>
      </c>
      <c r="BK285" s="125">
        <f>SUM(BK286:BK297)</f>
        <v>0</v>
      </c>
    </row>
    <row r="286" spans="2:65" s="1" customFormat="1" ht="16.5" customHeight="1">
      <c r="B286" s="128"/>
      <c r="C286" s="129" t="s">
        <v>561</v>
      </c>
      <c r="D286" s="129" t="s">
        <v>126</v>
      </c>
      <c r="E286" s="130" t="s">
        <v>1213</v>
      </c>
      <c r="F286" s="131" t="s">
        <v>1214</v>
      </c>
      <c r="G286" s="132" t="s">
        <v>1001</v>
      </c>
      <c r="H286" s="133">
        <v>45.5</v>
      </c>
      <c r="I286" s="134"/>
      <c r="J286" s="135">
        <f>ROUND(I286*H286,2)</f>
        <v>0</v>
      </c>
      <c r="K286" s="131" t="s">
        <v>130</v>
      </c>
      <c r="L286" s="33"/>
      <c r="M286" s="136" t="s">
        <v>3</v>
      </c>
      <c r="N286" s="137" t="s">
        <v>44</v>
      </c>
      <c r="P286" s="138">
        <f>O286*H286</f>
        <v>0</v>
      </c>
      <c r="Q286" s="138">
        <v>3.1E-4</v>
      </c>
      <c r="R286" s="138">
        <f>Q286*H286</f>
        <v>1.4104999999999999E-2</v>
      </c>
      <c r="S286" s="138">
        <v>0</v>
      </c>
      <c r="T286" s="139">
        <f>S286*H286</f>
        <v>0</v>
      </c>
      <c r="AR286" s="140" t="s">
        <v>155</v>
      </c>
      <c r="AT286" s="140" t="s">
        <v>126</v>
      </c>
      <c r="AU286" s="140" t="s">
        <v>81</v>
      </c>
      <c r="AY286" s="18" t="s">
        <v>123</v>
      </c>
      <c r="BE286" s="141">
        <f>IF(N286="základní",J286,0)</f>
        <v>0</v>
      </c>
      <c r="BF286" s="141">
        <f>IF(N286="snížená",J286,0)</f>
        <v>0</v>
      </c>
      <c r="BG286" s="141">
        <f>IF(N286="zákl. přenesená",J286,0)</f>
        <v>0</v>
      </c>
      <c r="BH286" s="141">
        <f>IF(N286="sníž. přenesená",J286,0)</f>
        <v>0</v>
      </c>
      <c r="BI286" s="141">
        <f>IF(N286="nulová",J286,0)</f>
        <v>0</v>
      </c>
      <c r="BJ286" s="18" t="s">
        <v>81</v>
      </c>
      <c r="BK286" s="141">
        <f>ROUND(I286*H286,2)</f>
        <v>0</v>
      </c>
      <c r="BL286" s="18" t="s">
        <v>155</v>
      </c>
      <c r="BM286" s="140" t="s">
        <v>1215</v>
      </c>
    </row>
    <row r="287" spans="2:65" s="1" customFormat="1">
      <c r="B287" s="33"/>
      <c r="D287" s="142" t="s">
        <v>133</v>
      </c>
      <c r="F287" s="143" t="s">
        <v>1216</v>
      </c>
      <c r="I287" s="144"/>
      <c r="L287" s="33"/>
      <c r="M287" s="145"/>
      <c r="T287" s="54"/>
      <c r="AT287" s="18" t="s">
        <v>133</v>
      </c>
      <c r="AU287" s="18" t="s">
        <v>81</v>
      </c>
    </row>
    <row r="288" spans="2:65" s="12" customFormat="1">
      <c r="B288" s="146"/>
      <c r="D288" s="147" t="s">
        <v>139</v>
      </c>
      <c r="E288" s="148" t="s">
        <v>3</v>
      </c>
      <c r="F288" s="149" t="s">
        <v>1217</v>
      </c>
      <c r="H288" s="148" t="s">
        <v>3</v>
      </c>
      <c r="I288" s="150"/>
      <c r="L288" s="146"/>
      <c r="M288" s="151"/>
      <c r="T288" s="152"/>
      <c r="AT288" s="148" t="s">
        <v>139</v>
      </c>
      <c r="AU288" s="148" t="s">
        <v>81</v>
      </c>
      <c r="AV288" s="12" t="s">
        <v>81</v>
      </c>
      <c r="AW288" s="12" t="s">
        <v>35</v>
      </c>
      <c r="AX288" s="12" t="s">
        <v>73</v>
      </c>
      <c r="AY288" s="148" t="s">
        <v>123</v>
      </c>
    </row>
    <row r="289" spans="2:65" s="13" customFormat="1">
      <c r="B289" s="153"/>
      <c r="D289" s="147" t="s">
        <v>139</v>
      </c>
      <c r="E289" s="154" t="s">
        <v>3</v>
      </c>
      <c r="F289" s="155" t="s">
        <v>1218</v>
      </c>
      <c r="H289" s="156">
        <v>45.5</v>
      </c>
      <c r="I289" s="157"/>
      <c r="L289" s="153"/>
      <c r="M289" s="158"/>
      <c r="T289" s="159"/>
      <c r="AT289" s="154" t="s">
        <v>139</v>
      </c>
      <c r="AU289" s="154" t="s">
        <v>81</v>
      </c>
      <c r="AV289" s="13" t="s">
        <v>83</v>
      </c>
      <c r="AW289" s="13" t="s">
        <v>35</v>
      </c>
      <c r="AX289" s="13" t="s">
        <v>81</v>
      </c>
      <c r="AY289" s="154" t="s">
        <v>123</v>
      </c>
    </row>
    <row r="290" spans="2:65" s="1" customFormat="1" ht="24.2" customHeight="1">
      <c r="B290" s="128"/>
      <c r="C290" s="129" t="s">
        <v>564</v>
      </c>
      <c r="D290" s="129" t="s">
        <v>126</v>
      </c>
      <c r="E290" s="130" t="s">
        <v>521</v>
      </c>
      <c r="F290" s="131" t="s">
        <v>840</v>
      </c>
      <c r="G290" s="132" t="s">
        <v>1001</v>
      </c>
      <c r="H290" s="133">
        <v>45.5</v>
      </c>
      <c r="I290" s="134"/>
      <c r="J290" s="135">
        <f>ROUND(I290*H290,2)</f>
        <v>0</v>
      </c>
      <c r="K290" s="131" t="s">
        <v>130</v>
      </c>
      <c r="L290" s="33"/>
      <c r="M290" s="136" t="s">
        <v>3</v>
      </c>
      <c r="N290" s="137" t="s">
        <v>44</v>
      </c>
      <c r="P290" s="138">
        <f>O290*H290</f>
        <v>0</v>
      </c>
      <c r="Q290" s="138">
        <v>0.10373</v>
      </c>
      <c r="R290" s="138">
        <f>Q290*H290</f>
        <v>4.7197149999999999</v>
      </c>
      <c r="S290" s="138">
        <v>0</v>
      </c>
      <c r="T290" s="139">
        <f>S290*H290</f>
        <v>0</v>
      </c>
      <c r="AR290" s="140" t="s">
        <v>155</v>
      </c>
      <c r="AT290" s="140" t="s">
        <v>126</v>
      </c>
      <c r="AU290" s="140" t="s">
        <v>81</v>
      </c>
      <c r="AY290" s="18" t="s">
        <v>123</v>
      </c>
      <c r="BE290" s="141">
        <f>IF(N290="základní",J290,0)</f>
        <v>0</v>
      </c>
      <c r="BF290" s="141">
        <f>IF(N290="snížená",J290,0)</f>
        <v>0</v>
      </c>
      <c r="BG290" s="141">
        <f>IF(N290="zákl. přenesená",J290,0)</f>
        <v>0</v>
      </c>
      <c r="BH290" s="141">
        <f>IF(N290="sníž. přenesená",J290,0)</f>
        <v>0</v>
      </c>
      <c r="BI290" s="141">
        <f>IF(N290="nulová",J290,0)</f>
        <v>0</v>
      </c>
      <c r="BJ290" s="18" t="s">
        <v>81</v>
      </c>
      <c r="BK290" s="141">
        <f>ROUND(I290*H290,2)</f>
        <v>0</v>
      </c>
      <c r="BL290" s="18" t="s">
        <v>155</v>
      </c>
      <c r="BM290" s="140" t="s">
        <v>1219</v>
      </c>
    </row>
    <row r="291" spans="2:65" s="1" customFormat="1">
      <c r="B291" s="33"/>
      <c r="D291" s="142" t="s">
        <v>133</v>
      </c>
      <c r="F291" s="143" t="s">
        <v>842</v>
      </c>
      <c r="I291" s="144"/>
      <c r="L291" s="33"/>
      <c r="M291" s="145"/>
      <c r="T291" s="54"/>
      <c r="AT291" s="18" t="s">
        <v>133</v>
      </c>
      <c r="AU291" s="18" t="s">
        <v>81</v>
      </c>
    </row>
    <row r="292" spans="2:65" s="1" customFormat="1">
      <c r="B292" s="33"/>
      <c r="D292" s="147" t="s">
        <v>858</v>
      </c>
      <c r="F292" s="188" t="s">
        <v>1220</v>
      </c>
      <c r="I292" s="144"/>
      <c r="L292" s="33"/>
      <c r="M292" s="145"/>
      <c r="T292" s="54"/>
      <c r="AT292" s="18" t="s">
        <v>858</v>
      </c>
      <c r="AU292" s="18" t="s">
        <v>81</v>
      </c>
    </row>
    <row r="293" spans="2:65" s="13" customFormat="1">
      <c r="B293" s="153"/>
      <c r="D293" s="147" t="s">
        <v>139</v>
      </c>
      <c r="E293" s="154" t="s">
        <v>3</v>
      </c>
      <c r="F293" s="155" t="s">
        <v>1218</v>
      </c>
      <c r="H293" s="156">
        <v>45.5</v>
      </c>
      <c r="I293" s="157"/>
      <c r="L293" s="153"/>
      <c r="M293" s="158"/>
      <c r="T293" s="159"/>
      <c r="AT293" s="154" t="s">
        <v>139</v>
      </c>
      <c r="AU293" s="154" t="s">
        <v>81</v>
      </c>
      <c r="AV293" s="13" t="s">
        <v>83</v>
      </c>
      <c r="AW293" s="13" t="s">
        <v>35</v>
      </c>
      <c r="AX293" s="13" t="s">
        <v>81</v>
      </c>
      <c r="AY293" s="154" t="s">
        <v>123</v>
      </c>
    </row>
    <row r="294" spans="2:65" s="1" customFormat="1" ht="21.75" customHeight="1">
      <c r="B294" s="128"/>
      <c r="C294" s="129" t="s">
        <v>568</v>
      </c>
      <c r="D294" s="129" t="s">
        <v>126</v>
      </c>
      <c r="E294" s="130" t="s">
        <v>1221</v>
      </c>
      <c r="F294" s="131" t="s">
        <v>1222</v>
      </c>
      <c r="G294" s="132" t="s">
        <v>285</v>
      </c>
      <c r="H294" s="133">
        <v>45.5</v>
      </c>
      <c r="I294" s="134"/>
      <c r="J294" s="135">
        <f>ROUND(I294*H294,2)</f>
        <v>0</v>
      </c>
      <c r="K294" s="131" t="s">
        <v>130</v>
      </c>
      <c r="L294" s="33"/>
      <c r="M294" s="136" t="s">
        <v>3</v>
      </c>
      <c r="N294" s="137" t="s">
        <v>44</v>
      </c>
      <c r="P294" s="138">
        <f>O294*H294</f>
        <v>0</v>
      </c>
      <c r="Q294" s="138">
        <v>0</v>
      </c>
      <c r="R294" s="138">
        <f>Q294*H294</f>
        <v>0</v>
      </c>
      <c r="S294" s="138">
        <v>0</v>
      </c>
      <c r="T294" s="139">
        <f>S294*H294</f>
        <v>0</v>
      </c>
      <c r="AR294" s="140" t="s">
        <v>155</v>
      </c>
      <c r="AT294" s="140" t="s">
        <v>126</v>
      </c>
      <c r="AU294" s="140" t="s">
        <v>81</v>
      </c>
      <c r="AY294" s="18" t="s">
        <v>123</v>
      </c>
      <c r="BE294" s="141">
        <f>IF(N294="základní",J294,0)</f>
        <v>0</v>
      </c>
      <c r="BF294" s="141">
        <f>IF(N294="snížená",J294,0)</f>
        <v>0</v>
      </c>
      <c r="BG294" s="141">
        <f>IF(N294="zákl. přenesená",J294,0)</f>
        <v>0</v>
      </c>
      <c r="BH294" s="141">
        <f>IF(N294="sníž. přenesená",J294,0)</f>
        <v>0</v>
      </c>
      <c r="BI294" s="141">
        <f>IF(N294="nulová",J294,0)</f>
        <v>0</v>
      </c>
      <c r="BJ294" s="18" t="s">
        <v>81</v>
      </c>
      <c r="BK294" s="141">
        <f>ROUND(I294*H294,2)</f>
        <v>0</v>
      </c>
      <c r="BL294" s="18" t="s">
        <v>155</v>
      </c>
      <c r="BM294" s="140" t="s">
        <v>1223</v>
      </c>
    </row>
    <row r="295" spans="2:65" s="1" customFormat="1">
      <c r="B295" s="33"/>
      <c r="D295" s="142" t="s">
        <v>133</v>
      </c>
      <c r="F295" s="143" t="s">
        <v>1224</v>
      </c>
      <c r="I295" s="144"/>
      <c r="L295" s="33"/>
      <c r="M295" s="145"/>
      <c r="T295" s="54"/>
      <c r="AT295" s="18" t="s">
        <v>133</v>
      </c>
      <c r="AU295" s="18" t="s">
        <v>81</v>
      </c>
    </row>
    <row r="296" spans="2:65" s="1" customFormat="1">
      <c r="B296" s="33"/>
      <c r="D296" s="147" t="s">
        <v>858</v>
      </c>
      <c r="F296" s="188" t="s">
        <v>1225</v>
      </c>
      <c r="I296" s="144"/>
      <c r="L296" s="33"/>
      <c r="M296" s="145"/>
      <c r="T296" s="54"/>
      <c r="AT296" s="18" t="s">
        <v>858</v>
      </c>
      <c r="AU296" s="18" t="s">
        <v>81</v>
      </c>
    </row>
    <row r="297" spans="2:65" s="13" customFormat="1">
      <c r="B297" s="153"/>
      <c r="D297" s="147" t="s">
        <v>139</v>
      </c>
      <c r="E297" s="154" t="s">
        <v>3</v>
      </c>
      <c r="F297" s="155" t="s">
        <v>1218</v>
      </c>
      <c r="H297" s="156">
        <v>45.5</v>
      </c>
      <c r="I297" s="157"/>
      <c r="L297" s="153"/>
      <c r="M297" s="158"/>
      <c r="T297" s="159"/>
      <c r="AT297" s="154" t="s">
        <v>139</v>
      </c>
      <c r="AU297" s="154" t="s">
        <v>81</v>
      </c>
      <c r="AV297" s="13" t="s">
        <v>83</v>
      </c>
      <c r="AW297" s="13" t="s">
        <v>35</v>
      </c>
      <c r="AX297" s="13" t="s">
        <v>81</v>
      </c>
      <c r="AY297" s="154" t="s">
        <v>123</v>
      </c>
    </row>
    <row r="298" spans="2:65" s="11" customFormat="1" ht="25.9" customHeight="1">
      <c r="B298" s="116"/>
      <c r="D298" s="117" t="s">
        <v>72</v>
      </c>
      <c r="E298" s="118" t="s">
        <v>166</v>
      </c>
      <c r="F298" s="118" t="s">
        <v>1226</v>
      </c>
      <c r="I298" s="119"/>
      <c r="J298" s="120">
        <f>BK298</f>
        <v>0</v>
      </c>
      <c r="L298" s="116"/>
      <c r="M298" s="121"/>
      <c r="P298" s="122">
        <f>SUM(P299:P306)</f>
        <v>0</v>
      </c>
      <c r="R298" s="122">
        <f>SUM(R299:R306)</f>
        <v>7.8924000000000008E-3</v>
      </c>
      <c r="T298" s="123">
        <f>SUM(T299:T306)</f>
        <v>0</v>
      </c>
      <c r="AR298" s="117" t="s">
        <v>81</v>
      </c>
      <c r="AT298" s="124" t="s">
        <v>72</v>
      </c>
      <c r="AU298" s="124" t="s">
        <v>73</v>
      </c>
      <c r="AY298" s="117" t="s">
        <v>123</v>
      </c>
      <c r="BK298" s="125">
        <f>SUM(BK299:BK306)</f>
        <v>0</v>
      </c>
    </row>
    <row r="299" spans="2:65" s="1" customFormat="1" ht="16.5" customHeight="1">
      <c r="B299" s="128"/>
      <c r="C299" s="129" t="s">
        <v>574</v>
      </c>
      <c r="D299" s="129" t="s">
        <v>126</v>
      </c>
      <c r="E299" s="130" t="s">
        <v>1227</v>
      </c>
      <c r="F299" s="131" t="s">
        <v>1228</v>
      </c>
      <c r="G299" s="132" t="s">
        <v>285</v>
      </c>
      <c r="H299" s="133">
        <v>5.82</v>
      </c>
      <c r="I299" s="134"/>
      <c r="J299" s="135">
        <f>ROUND(I299*H299,2)</f>
        <v>0</v>
      </c>
      <c r="K299" s="131" t="s">
        <v>130</v>
      </c>
      <c r="L299" s="33"/>
      <c r="M299" s="136" t="s">
        <v>3</v>
      </c>
      <c r="N299" s="137" t="s">
        <v>44</v>
      </c>
      <c r="P299" s="138">
        <f>O299*H299</f>
        <v>0</v>
      </c>
      <c r="Q299" s="138">
        <v>8.1999999999999998E-4</v>
      </c>
      <c r="R299" s="138">
        <f>Q299*H299</f>
        <v>4.7724000000000004E-3</v>
      </c>
      <c r="S299" s="138">
        <v>0</v>
      </c>
      <c r="T299" s="139">
        <f>S299*H299</f>
        <v>0</v>
      </c>
      <c r="AR299" s="140" t="s">
        <v>155</v>
      </c>
      <c r="AT299" s="140" t="s">
        <v>126</v>
      </c>
      <c r="AU299" s="140" t="s">
        <v>81</v>
      </c>
      <c r="AY299" s="18" t="s">
        <v>123</v>
      </c>
      <c r="BE299" s="141">
        <f>IF(N299="základní",J299,0)</f>
        <v>0</v>
      </c>
      <c r="BF299" s="141">
        <f>IF(N299="snížená",J299,0)</f>
        <v>0</v>
      </c>
      <c r="BG299" s="141">
        <f>IF(N299="zákl. přenesená",J299,0)</f>
        <v>0</v>
      </c>
      <c r="BH299" s="141">
        <f>IF(N299="sníž. přenesená",J299,0)</f>
        <v>0</v>
      </c>
      <c r="BI299" s="141">
        <f>IF(N299="nulová",J299,0)</f>
        <v>0</v>
      </c>
      <c r="BJ299" s="18" t="s">
        <v>81</v>
      </c>
      <c r="BK299" s="141">
        <f>ROUND(I299*H299,2)</f>
        <v>0</v>
      </c>
      <c r="BL299" s="18" t="s">
        <v>155</v>
      </c>
      <c r="BM299" s="140" t="s">
        <v>1229</v>
      </c>
    </row>
    <row r="300" spans="2:65" s="1" customFormat="1">
      <c r="B300" s="33"/>
      <c r="D300" s="142" t="s">
        <v>133</v>
      </c>
      <c r="F300" s="143" t="s">
        <v>1230</v>
      </c>
      <c r="I300" s="144"/>
      <c r="L300" s="33"/>
      <c r="M300" s="145"/>
      <c r="T300" s="54"/>
      <c r="AT300" s="18" t="s">
        <v>133</v>
      </c>
      <c r="AU300" s="18" t="s">
        <v>81</v>
      </c>
    </row>
    <row r="301" spans="2:65" s="13" customFormat="1">
      <c r="B301" s="153"/>
      <c r="D301" s="147" t="s">
        <v>139</v>
      </c>
      <c r="E301" s="154" t="s">
        <v>3</v>
      </c>
      <c r="F301" s="155" t="s">
        <v>1231</v>
      </c>
      <c r="H301" s="156">
        <v>5.82</v>
      </c>
      <c r="I301" s="157"/>
      <c r="L301" s="153"/>
      <c r="M301" s="158"/>
      <c r="T301" s="159"/>
      <c r="AT301" s="154" t="s">
        <v>139</v>
      </c>
      <c r="AU301" s="154" t="s">
        <v>81</v>
      </c>
      <c r="AV301" s="13" t="s">
        <v>83</v>
      </c>
      <c r="AW301" s="13" t="s">
        <v>35</v>
      </c>
      <c r="AX301" s="13" t="s">
        <v>73</v>
      </c>
      <c r="AY301" s="154" t="s">
        <v>123</v>
      </c>
    </row>
    <row r="302" spans="2:65" s="14" customFormat="1">
      <c r="B302" s="163"/>
      <c r="D302" s="147" t="s">
        <v>139</v>
      </c>
      <c r="E302" s="164" t="s">
        <v>3</v>
      </c>
      <c r="F302" s="165" t="s">
        <v>347</v>
      </c>
      <c r="H302" s="166">
        <v>5.82</v>
      </c>
      <c r="I302" s="167"/>
      <c r="L302" s="163"/>
      <c r="M302" s="168"/>
      <c r="T302" s="169"/>
      <c r="AT302" s="164" t="s">
        <v>139</v>
      </c>
      <c r="AU302" s="164" t="s">
        <v>81</v>
      </c>
      <c r="AV302" s="14" t="s">
        <v>155</v>
      </c>
      <c r="AW302" s="14" t="s">
        <v>35</v>
      </c>
      <c r="AX302" s="14" t="s">
        <v>81</v>
      </c>
      <c r="AY302" s="164" t="s">
        <v>123</v>
      </c>
    </row>
    <row r="303" spans="2:65" s="1" customFormat="1" ht="24.2" customHeight="1">
      <c r="B303" s="128"/>
      <c r="C303" s="129" t="s">
        <v>580</v>
      </c>
      <c r="D303" s="129" t="s">
        <v>126</v>
      </c>
      <c r="E303" s="130" t="s">
        <v>1232</v>
      </c>
      <c r="F303" s="131" t="s">
        <v>1233</v>
      </c>
      <c r="G303" s="132" t="s">
        <v>1001</v>
      </c>
      <c r="H303" s="133">
        <v>6</v>
      </c>
      <c r="I303" s="134"/>
      <c r="J303" s="135">
        <f>ROUND(I303*H303,2)</f>
        <v>0</v>
      </c>
      <c r="K303" s="131" t="s">
        <v>130</v>
      </c>
      <c r="L303" s="33"/>
      <c r="M303" s="136" t="s">
        <v>3</v>
      </c>
      <c r="N303" s="137" t="s">
        <v>44</v>
      </c>
      <c r="P303" s="138">
        <f>O303*H303</f>
        <v>0</v>
      </c>
      <c r="Q303" s="138">
        <v>5.1999999999999995E-4</v>
      </c>
      <c r="R303" s="138">
        <f>Q303*H303</f>
        <v>3.1199999999999995E-3</v>
      </c>
      <c r="S303" s="138">
        <v>0</v>
      </c>
      <c r="T303" s="139">
        <f>S303*H303</f>
        <v>0</v>
      </c>
      <c r="AR303" s="140" t="s">
        <v>155</v>
      </c>
      <c r="AT303" s="140" t="s">
        <v>126</v>
      </c>
      <c r="AU303" s="140" t="s">
        <v>81</v>
      </c>
      <c r="AY303" s="18" t="s">
        <v>123</v>
      </c>
      <c r="BE303" s="141">
        <f>IF(N303="základní",J303,0)</f>
        <v>0</v>
      </c>
      <c r="BF303" s="141">
        <f>IF(N303="snížená",J303,0)</f>
        <v>0</v>
      </c>
      <c r="BG303" s="141">
        <f>IF(N303="zákl. přenesená",J303,0)</f>
        <v>0</v>
      </c>
      <c r="BH303" s="141">
        <f>IF(N303="sníž. přenesená",J303,0)</f>
        <v>0</v>
      </c>
      <c r="BI303" s="141">
        <f>IF(N303="nulová",J303,0)</f>
        <v>0</v>
      </c>
      <c r="BJ303" s="18" t="s">
        <v>81</v>
      </c>
      <c r="BK303" s="141">
        <f>ROUND(I303*H303,2)</f>
        <v>0</v>
      </c>
      <c r="BL303" s="18" t="s">
        <v>155</v>
      </c>
      <c r="BM303" s="140" t="s">
        <v>1234</v>
      </c>
    </row>
    <row r="304" spans="2:65" s="1" customFormat="1">
      <c r="B304" s="33"/>
      <c r="D304" s="142" t="s">
        <v>133</v>
      </c>
      <c r="F304" s="143" t="s">
        <v>1235</v>
      </c>
      <c r="I304" s="144"/>
      <c r="L304" s="33"/>
      <c r="M304" s="145"/>
      <c r="T304" s="54"/>
      <c r="AT304" s="18" t="s">
        <v>133</v>
      </c>
      <c r="AU304" s="18" t="s">
        <v>81</v>
      </c>
    </row>
    <row r="305" spans="2:65" s="13" customFormat="1">
      <c r="B305" s="153"/>
      <c r="D305" s="147" t="s">
        <v>139</v>
      </c>
      <c r="E305" s="154" t="s">
        <v>3</v>
      </c>
      <c r="F305" s="155" t="s">
        <v>1236</v>
      </c>
      <c r="H305" s="156">
        <v>6</v>
      </c>
      <c r="I305" s="157"/>
      <c r="L305" s="153"/>
      <c r="M305" s="158"/>
      <c r="T305" s="159"/>
      <c r="AT305" s="154" t="s">
        <v>139</v>
      </c>
      <c r="AU305" s="154" t="s">
        <v>81</v>
      </c>
      <c r="AV305" s="13" t="s">
        <v>83</v>
      </c>
      <c r="AW305" s="13" t="s">
        <v>35</v>
      </c>
      <c r="AX305" s="13" t="s">
        <v>73</v>
      </c>
      <c r="AY305" s="154" t="s">
        <v>123</v>
      </c>
    </row>
    <row r="306" spans="2:65" s="14" customFormat="1">
      <c r="B306" s="163"/>
      <c r="D306" s="147" t="s">
        <v>139</v>
      </c>
      <c r="E306" s="164" t="s">
        <v>3</v>
      </c>
      <c r="F306" s="165" t="s">
        <v>347</v>
      </c>
      <c r="H306" s="166">
        <v>6</v>
      </c>
      <c r="I306" s="167"/>
      <c r="L306" s="163"/>
      <c r="M306" s="168"/>
      <c r="T306" s="169"/>
      <c r="AT306" s="164" t="s">
        <v>139</v>
      </c>
      <c r="AU306" s="164" t="s">
        <v>81</v>
      </c>
      <c r="AV306" s="14" t="s">
        <v>155</v>
      </c>
      <c r="AW306" s="14" t="s">
        <v>35</v>
      </c>
      <c r="AX306" s="14" t="s">
        <v>81</v>
      </c>
      <c r="AY306" s="164" t="s">
        <v>123</v>
      </c>
    </row>
    <row r="307" spans="2:65" s="11" customFormat="1" ht="25.9" customHeight="1">
      <c r="B307" s="116"/>
      <c r="D307" s="117" t="s">
        <v>72</v>
      </c>
      <c r="E307" s="118" t="s">
        <v>1237</v>
      </c>
      <c r="F307" s="118" t="s">
        <v>1238</v>
      </c>
      <c r="I307" s="119"/>
      <c r="J307" s="120">
        <f>BK307</f>
        <v>0</v>
      </c>
      <c r="L307" s="116"/>
      <c r="M307" s="121"/>
      <c r="P307" s="122">
        <f>SUM(P308:P372)</f>
        <v>0</v>
      </c>
      <c r="R307" s="122">
        <f>SUM(R308:R372)</f>
        <v>0.23202496</v>
      </c>
      <c r="T307" s="123">
        <f>SUM(T308:T372)</f>
        <v>0</v>
      </c>
      <c r="AR307" s="117" t="s">
        <v>83</v>
      </c>
      <c r="AT307" s="124" t="s">
        <v>72</v>
      </c>
      <c r="AU307" s="124" t="s">
        <v>73</v>
      </c>
      <c r="AY307" s="117" t="s">
        <v>123</v>
      </c>
      <c r="BK307" s="125">
        <f>SUM(BK308:BK372)</f>
        <v>0</v>
      </c>
    </row>
    <row r="308" spans="2:65" s="1" customFormat="1" ht="21.75" customHeight="1">
      <c r="B308" s="128"/>
      <c r="C308" s="129" t="s">
        <v>585</v>
      </c>
      <c r="D308" s="129" t="s">
        <v>126</v>
      </c>
      <c r="E308" s="130" t="s">
        <v>1239</v>
      </c>
      <c r="F308" s="131" t="s">
        <v>1240</v>
      </c>
      <c r="G308" s="132" t="s">
        <v>1001</v>
      </c>
      <c r="H308" s="133">
        <v>3.1040000000000001</v>
      </c>
      <c r="I308" s="134"/>
      <c r="J308" s="135">
        <f>ROUND(I308*H308,2)</f>
        <v>0</v>
      </c>
      <c r="K308" s="131" t="s">
        <v>130</v>
      </c>
      <c r="L308" s="33"/>
      <c r="M308" s="136" t="s">
        <v>3</v>
      </c>
      <c r="N308" s="137" t="s">
        <v>44</v>
      </c>
      <c r="P308" s="138">
        <f>O308*H308</f>
        <v>0</v>
      </c>
      <c r="Q308" s="138">
        <v>0</v>
      </c>
      <c r="R308" s="138">
        <f>Q308*H308</f>
        <v>0</v>
      </c>
      <c r="S308" s="138">
        <v>0</v>
      </c>
      <c r="T308" s="139">
        <f>S308*H308</f>
        <v>0</v>
      </c>
      <c r="AR308" s="140" t="s">
        <v>233</v>
      </c>
      <c r="AT308" s="140" t="s">
        <v>126</v>
      </c>
      <c r="AU308" s="140" t="s">
        <v>81</v>
      </c>
      <c r="AY308" s="18" t="s">
        <v>123</v>
      </c>
      <c r="BE308" s="141">
        <f>IF(N308="základní",J308,0)</f>
        <v>0</v>
      </c>
      <c r="BF308" s="141">
        <f>IF(N308="snížená",J308,0)</f>
        <v>0</v>
      </c>
      <c r="BG308" s="141">
        <f>IF(N308="zákl. přenesená",J308,0)</f>
        <v>0</v>
      </c>
      <c r="BH308" s="141">
        <f>IF(N308="sníž. přenesená",J308,0)</f>
        <v>0</v>
      </c>
      <c r="BI308" s="141">
        <f>IF(N308="nulová",J308,0)</f>
        <v>0</v>
      </c>
      <c r="BJ308" s="18" t="s">
        <v>81</v>
      </c>
      <c r="BK308" s="141">
        <f>ROUND(I308*H308,2)</f>
        <v>0</v>
      </c>
      <c r="BL308" s="18" t="s">
        <v>233</v>
      </c>
      <c r="BM308" s="140" t="s">
        <v>1241</v>
      </c>
    </row>
    <row r="309" spans="2:65" s="1" customFormat="1">
      <c r="B309" s="33"/>
      <c r="D309" s="142" t="s">
        <v>133</v>
      </c>
      <c r="F309" s="143" t="s">
        <v>1242</v>
      </c>
      <c r="I309" s="144"/>
      <c r="L309" s="33"/>
      <c r="M309" s="145"/>
      <c r="T309" s="54"/>
      <c r="AT309" s="18" t="s">
        <v>133</v>
      </c>
      <c r="AU309" s="18" t="s">
        <v>81</v>
      </c>
    </row>
    <row r="310" spans="2:65" s="13" customFormat="1">
      <c r="B310" s="153"/>
      <c r="D310" s="147" t="s">
        <v>139</v>
      </c>
      <c r="E310" s="154" t="s">
        <v>3</v>
      </c>
      <c r="F310" s="155" t="s">
        <v>1243</v>
      </c>
      <c r="H310" s="156">
        <v>3.1040000000000001</v>
      </c>
      <c r="I310" s="157"/>
      <c r="L310" s="153"/>
      <c r="M310" s="158"/>
      <c r="T310" s="159"/>
      <c r="AT310" s="154" t="s">
        <v>139</v>
      </c>
      <c r="AU310" s="154" t="s">
        <v>81</v>
      </c>
      <c r="AV310" s="13" t="s">
        <v>83</v>
      </c>
      <c r="AW310" s="13" t="s">
        <v>35</v>
      </c>
      <c r="AX310" s="13" t="s">
        <v>73</v>
      </c>
      <c r="AY310" s="154" t="s">
        <v>123</v>
      </c>
    </row>
    <row r="311" spans="2:65" s="14" customFormat="1">
      <c r="B311" s="163"/>
      <c r="D311" s="147" t="s">
        <v>139</v>
      </c>
      <c r="E311" s="164" t="s">
        <v>3</v>
      </c>
      <c r="F311" s="165" t="s">
        <v>347</v>
      </c>
      <c r="H311" s="166">
        <v>3.1040000000000001</v>
      </c>
      <c r="I311" s="167"/>
      <c r="L311" s="163"/>
      <c r="M311" s="168"/>
      <c r="T311" s="169"/>
      <c r="AT311" s="164" t="s">
        <v>139</v>
      </c>
      <c r="AU311" s="164" t="s">
        <v>81</v>
      </c>
      <c r="AV311" s="14" t="s">
        <v>155</v>
      </c>
      <c r="AW311" s="14" t="s">
        <v>35</v>
      </c>
      <c r="AX311" s="14" t="s">
        <v>81</v>
      </c>
      <c r="AY311" s="164" t="s">
        <v>123</v>
      </c>
    </row>
    <row r="312" spans="2:65" s="1" customFormat="1" ht="16.5" customHeight="1">
      <c r="B312" s="128"/>
      <c r="C312" s="170" t="s">
        <v>591</v>
      </c>
      <c r="D312" s="170" t="s">
        <v>370</v>
      </c>
      <c r="E312" s="171" t="s">
        <v>1244</v>
      </c>
      <c r="F312" s="172" t="s">
        <v>1245</v>
      </c>
      <c r="G312" s="173" t="s">
        <v>373</v>
      </c>
      <c r="H312" s="174">
        <v>1E-3</v>
      </c>
      <c r="I312" s="175"/>
      <c r="J312" s="176">
        <f>ROUND(I312*H312,2)</f>
        <v>0</v>
      </c>
      <c r="K312" s="172" t="s">
        <v>130</v>
      </c>
      <c r="L312" s="177"/>
      <c r="M312" s="178" t="s">
        <v>3</v>
      </c>
      <c r="N312" s="179" t="s">
        <v>44</v>
      </c>
      <c r="P312" s="138">
        <f>O312*H312</f>
        <v>0</v>
      </c>
      <c r="Q312" s="138">
        <v>1</v>
      </c>
      <c r="R312" s="138">
        <f>Q312*H312</f>
        <v>1E-3</v>
      </c>
      <c r="S312" s="138">
        <v>0</v>
      </c>
      <c r="T312" s="139">
        <f>S312*H312</f>
        <v>0</v>
      </c>
      <c r="AR312" s="140" t="s">
        <v>447</v>
      </c>
      <c r="AT312" s="140" t="s">
        <v>370</v>
      </c>
      <c r="AU312" s="140" t="s">
        <v>81</v>
      </c>
      <c r="AY312" s="18" t="s">
        <v>123</v>
      </c>
      <c r="BE312" s="141">
        <f>IF(N312="základní",J312,0)</f>
        <v>0</v>
      </c>
      <c r="BF312" s="141">
        <f>IF(N312="snížená",J312,0)</f>
        <v>0</v>
      </c>
      <c r="BG312" s="141">
        <f>IF(N312="zákl. přenesená",J312,0)</f>
        <v>0</v>
      </c>
      <c r="BH312" s="141">
        <f>IF(N312="sníž. přenesená",J312,0)</f>
        <v>0</v>
      </c>
      <c r="BI312" s="141">
        <f>IF(N312="nulová",J312,0)</f>
        <v>0</v>
      </c>
      <c r="BJ312" s="18" t="s">
        <v>81</v>
      </c>
      <c r="BK312" s="141">
        <f>ROUND(I312*H312,2)</f>
        <v>0</v>
      </c>
      <c r="BL312" s="18" t="s">
        <v>233</v>
      </c>
      <c r="BM312" s="140" t="s">
        <v>1246</v>
      </c>
    </row>
    <row r="313" spans="2:65" s="13" customFormat="1">
      <c r="B313" s="153"/>
      <c r="D313" s="147" t="s">
        <v>139</v>
      </c>
      <c r="E313" s="154" t="s">
        <v>3</v>
      </c>
      <c r="F313" s="155" t="s">
        <v>1247</v>
      </c>
      <c r="H313" s="156">
        <v>1E-3</v>
      </c>
      <c r="I313" s="157"/>
      <c r="L313" s="153"/>
      <c r="M313" s="158"/>
      <c r="T313" s="159"/>
      <c r="AT313" s="154" t="s">
        <v>139</v>
      </c>
      <c r="AU313" s="154" t="s">
        <v>81</v>
      </c>
      <c r="AV313" s="13" t="s">
        <v>83</v>
      </c>
      <c r="AW313" s="13" t="s">
        <v>35</v>
      </c>
      <c r="AX313" s="13" t="s">
        <v>73</v>
      </c>
      <c r="AY313" s="154" t="s">
        <v>123</v>
      </c>
    </row>
    <row r="314" spans="2:65" s="14" customFormat="1">
      <c r="B314" s="163"/>
      <c r="D314" s="147" t="s">
        <v>139</v>
      </c>
      <c r="E314" s="164" t="s">
        <v>3</v>
      </c>
      <c r="F314" s="165" t="s">
        <v>347</v>
      </c>
      <c r="H314" s="166">
        <v>1E-3</v>
      </c>
      <c r="I314" s="167"/>
      <c r="L314" s="163"/>
      <c r="M314" s="168"/>
      <c r="T314" s="169"/>
      <c r="AT314" s="164" t="s">
        <v>139</v>
      </c>
      <c r="AU314" s="164" t="s">
        <v>81</v>
      </c>
      <c r="AV314" s="14" t="s">
        <v>155</v>
      </c>
      <c r="AW314" s="14" t="s">
        <v>35</v>
      </c>
      <c r="AX314" s="14" t="s">
        <v>81</v>
      </c>
      <c r="AY314" s="164" t="s">
        <v>123</v>
      </c>
    </row>
    <row r="315" spans="2:65" s="1" customFormat="1" ht="21.75" customHeight="1">
      <c r="B315" s="128"/>
      <c r="C315" s="129" t="s">
        <v>595</v>
      </c>
      <c r="D315" s="129" t="s">
        <v>126</v>
      </c>
      <c r="E315" s="130" t="s">
        <v>1248</v>
      </c>
      <c r="F315" s="131" t="s">
        <v>1249</v>
      </c>
      <c r="G315" s="132" t="s">
        <v>285</v>
      </c>
      <c r="H315" s="133">
        <v>54.744999999999997</v>
      </c>
      <c r="I315" s="134"/>
      <c r="J315" s="135">
        <f>ROUND(I315*H315,2)</f>
        <v>0</v>
      </c>
      <c r="K315" s="131" t="s">
        <v>130</v>
      </c>
      <c r="L315" s="33"/>
      <c r="M315" s="136" t="s">
        <v>3</v>
      </c>
      <c r="N315" s="137" t="s">
        <v>44</v>
      </c>
      <c r="P315" s="138">
        <f>O315*H315</f>
        <v>0</v>
      </c>
      <c r="Q315" s="138">
        <v>0</v>
      </c>
      <c r="R315" s="138">
        <f>Q315*H315</f>
        <v>0</v>
      </c>
      <c r="S315" s="138">
        <v>0</v>
      </c>
      <c r="T315" s="139">
        <f>S315*H315</f>
        <v>0</v>
      </c>
      <c r="AR315" s="140" t="s">
        <v>233</v>
      </c>
      <c r="AT315" s="140" t="s">
        <v>126</v>
      </c>
      <c r="AU315" s="140" t="s">
        <v>81</v>
      </c>
      <c r="AY315" s="18" t="s">
        <v>123</v>
      </c>
      <c r="BE315" s="141">
        <f>IF(N315="základní",J315,0)</f>
        <v>0</v>
      </c>
      <c r="BF315" s="141">
        <f>IF(N315="snížená",J315,0)</f>
        <v>0</v>
      </c>
      <c r="BG315" s="141">
        <f>IF(N315="zákl. přenesená",J315,0)</f>
        <v>0</v>
      </c>
      <c r="BH315" s="141">
        <f>IF(N315="sníž. přenesená",J315,0)</f>
        <v>0</v>
      </c>
      <c r="BI315" s="141">
        <f>IF(N315="nulová",J315,0)</f>
        <v>0</v>
      </c>
      <c r="BJ315" s="18" t="s">
        <v>81</v>
      </c>
      <c r="BK315" s="141">
        <f>ROUND(I315*H315,2)</f>
        <v>0</v>
      </c>
      <c r="BL315" s="18" t="s">
        <v>233</v>
      </c>
      <c r="BM315" s="140" t="s">
        <v>1250</v>
      </c>
    </row>
    <row r="316" spans="2:65" s="1" customFormat="1">
      <c r="B316" s="33"/>
      <c r="D316" s="142" t="s">
        <v>133</v>
      </c>
      <c r="F316" s="143" t="s">
        <v>1251</v>
      </c>
      <c r="I316" s="144"/>
      <c r="L316" s="33"/>
      <c r="M316" s="145"/>
      <c r="T316" s="54"/>
      <c r="AT316" s="18" t="s">
        <v>133</v>
      </c>
      <c r="AU316" s="18" t="s">
        <v>81</v>
      </c>
    </row>
    <row r="317" spans="2:65" s="1" customFormat="1">
      <c r="B317" s="33"/>
      <c r="D317" s="147" t="s">
        <v>858</v>
      </c>
      <c r="F317" s="188" t="s">
        <v>1252</v>
      </c>
      <c r="I317" s="144"/>
      <c r="L317" s="33"/>
      <c r="M317" s="145"/>
      <c r="T317" s="54"/>
      <c r="AT317" s="18" t="s">
        <v>858</v>
      </c>
      <c r="AU317" s="18" t="s">
        <v>81</v>
      </c>
    </row>
    <row r="318" spans="2:65" s="13" customFormat="1">
      <c r="B318" s="153"/>
      <c r="D318" s="147" t="s">
        <v>139</v>
      </c>
      <c r="E318" s="154" t="s">
        <v>3</v>
      </c>
      <c r="F318" s="155" t="s">
        <v>1253</v>
      </c>
      <c r="H318" s="156">
        <v>13.98</v>
      </c>
      <c r="I318" s="157"/>
      <c r="L318" s="153"/>
      <c r="M318" s="158"/>
      <c r="T318" s="159"/>
      <c r="AT318" s="154" t="s">
        <v>139</v>
      </c>
      <c r="AU318" s="154" t="s">
        <v>81</v>
      </c>
      <c r="AV318" s="13" t="s">
        <v>83</v>
      </c>
      <c r="AW318" s="13" t="s">
        <v>35</v>
      </c>
      <c r="AX318" s="13" t="s">
        <v>73</v>
      </c>
      <c r="AY318" s="154" t="s">
        <v>123</v>
      </c>
    </row>
    <row r="319" spans="2:65" s="13" customFormat="1">
      <c r="B319" s="153"/>
      <c r="D319" s="147" t="s">
        <v>139</v>
      </c>
      <c r="E319" s="154" t="s">
        <v>3</v>
      </c>
      <c r="F319" s="155" t="s">
        <v>1254</v>
      </c>
      <c r="H319" s="156">
        <v>14.305</v>
      </c>
      <c r="I319" s="157"/>
      <c r="L319" s="153"/>
      <c r="M319" s="158"/>
      <c r="T319" s="159"/>
      <c r="AT319" s="154" t="s">
        <v>139</v>
      </c>
      <c r="AU319" s="154" t="s">
        <v>81</v>
      </c>
      <c r="AV319" s="13" t="s">
        <v>83</v>
      </c>
      <c r="AW319" s="13" t="s">
        <v>35</v>
      </c>
      <c r="AX319" s="13" t="s">
        <v>73</v>
      </c>
      <c r="AY319" s="154" t="s">
        <v>123</v>
      </c>
    </row>
    <row r="320" spans="2:65" s="13" customFormat="1">
      <c r="B320" s="153"/>
      <c r="D320" s="147" t="s">
        <v>139</v>
      </c>
      <c r="E320" s="154" t="s">
        <v>3</v>
      </c>
      <c r="F320" s="155" t="s">
        <v>1255</v>
      </c>
      <c r="H320" s="156">
        <v>26.46</v>
      </c>
      <c r="I320" s="157"/>
      <c r="L320" s="153"/>
      <c r="M320" s="158"/>
      <c r="T320" s="159"/>
      <c r="AT320" s="154" t="s">
        <v>139</v>
      </c>
      <c r="AU320" s="154" t="s">
        <v>81</v>
      </c>
      <c r="AV320" s="13" t="s">
        <v>83</v>
      </c>
      <c r="AW320" s="13" t="s">
        <v>35</v>
      </c>
      <c r="AX320" s="13" t="s">
        <v>73</v>
      </c>
      <c r="AY320" s="154" t="s">
        <v>123</v>
      </c>
    </row>
    <row r="321" spans="2:65" s="14" customFormat="1">
      <c r="B321" s="163"/>
      <c r="D321" s="147" t="s">
        <v>139</v>
      </c>
      <c r="E321" s="164" t="s">
        <v>3</v>
      </c>
      <c r="F321" s="165" t="s">
        <v>347</v>
      </c>
      <c r="H321" s="166">
        <v>54.744999999999997</v>
      </c>
      <c r="I321" s="167"/>
      <c r="L321" s="163"/>
      <c r="M321" s="168"/>
      <c r="T321" s="169"/>
      <c r="AT321" s="164" t="s">
        <v>139</v>
      </c>
      <c r="AU321" s="164" t="s">
        <v>81</v>
      </c>
      <c r="AV321" s="14" t="s">
        <v>155</v>
      </c>
      <c r="AW321" s="14" t="s">
        <v>35</v>
      </c>
      <c r="AX321" s="14" t="s">
        <v>81</v>
      </c>
      <c r="AY321" s="164" t="s">
        <v>123</v>
      </c>
    </row>
    <row r="322" spans="2:65" s="1" customFormat="1" ht="16.5" customHeight="1">
      <c r="B322" s="128"/>
      <c r="C322" s="170" t="s">
        <v>601</v>
      </c>
      <c r="D322" s="170" t="s">
        <v>370</v>
      </c>
      <c r="E322" s="171" t="s">
        <v>1244</v>
      </c>
      <c r="F322" s="172" t="s">
        <v>1245</v>
      </c>
      <c r="G322" s="173" t="s">
        <v>373</v>
      </c>
      <c r="H322" s="174">
        <v>1.9E-2</v>
      </c>
      <c r="I322" s="175"/>
      <c r="J322" s="176">
        <f>ROUND(I322*H322,2)</f>
        <v>0</v>
      </c>
      <c r="K322" s="172" t="s">
        <v>130</v>
      </c>
      <c r="L322" s="177"/>
      <c r="M322" s="178" t="s">
        <v>3</v>
      </c>
      <c r="N322" s="179" t="s">
        <v>44</v>
      </c>
      <c r="P322" s="138">
        <f>O322*H322</f>
        <v>0</v>
      </c>
      <c r="Q322" s="138">
        <v>1</v>
      </c>
      <c r="R322" s="138">
        <f>Q322*H322</f>
        <v>1.9E-2</v>
      </c>
      <c r="S322" s="138">
        <v>0</v>
      </c>
      <c r="T322" s="139">
        <f>S322*H322</f>
        <v>0</v>
      </c>
      <c r="AR322" s="140" t="s">
        <v>447</v>
      </c>
      <c r="AT322" s="140" t="s">
        <v>370</v>
      </c>
      <c r="AU322" s="140" t="s">
        <v>81</v>
      </c>
      <c r="AY322" s="18" t="s">
        <v>123</v>
      </c>
      <c r="BE322" s="141">
        <f>IF(N322="základní",J322,0)</f>
        <v>0</v>
      </c>
      <c r="BF322" s="141">
        <f>IF(N322="snížená",J322,0)</f>
        <v>0</v>
      </c>
      <c r="BG322" s="141">
        <f>IF(N322="zákl. přenesená",J322,0)</f>
        <v>0</v>
      </c>
      <c r="BH322" s="141">
        <f>IF(N322="sníž. přenesená",J322,0)</f>
        <v>0</v>
      </c>
      <c r="BI322" s="141">
        <f>IF(N322="nulová",J322,0)</f>
        <v>0</v>
      </c>
      <c r="BJ322" s="18" t="s">
        <v>81</v>
      </c>
      <c r="BK322" s="141">
        <f>ROUND(I322*H322,2)</f>
        <v>0</v>
      </c>
      <c r="BL322" s="18" t="s">
        <v>233</v>
      </c>
      <c r="BM322" s="140" t="s">
        <v>1256</v>
      </c>
    </row>
    <row r="323" spans="2:65" s="13" customFormat="1">
      <c r="B323" s="153"/>
      <c r="D323" s="147" t="s">
        <v>139</v>
      </c>
      <c r="E323" s="154" t="s">
        <v>3</v>
      </c>
      <c r="F323" s="155" t="s">
        <v>1257</v>
      </c>
      <c r="H323" s="156">
        <v>1.9E-2</v>
      </c>
      <c r="I323" s="157"/>
      <c r="L323" s="153"/>
      <c r="M323" s="158"/>
      <c r="T323" s="159"/>
      <c r="AT323" s="154" t="s">
        <v>139</v>
      </c>
      <c r="AU323" s="154" t="s">
        <v>81</v>
      </c>
      <c r="AV323" s="13" t="s">
        <v>83</v>
      </c>
      <c r="AW323" s="13" t="s">
        <v>35</v>
      </c>
      <c r="AX323" s="13" t="s">
        <v>73</v>
      </c>
      <c r="AY323" s="154" t="s">
        <v>123</v>
      </c>
    </row>
    <row r="324" spans="2:65" s="14" customFormat="1">
      <c r="B324" s="163"/>
      <c r="D324" s="147" t="s">
        <v>139</v>
      </c>
      <c r="E324" s="164" t="s">
        <v>3</v>
      </c>
      <c r="F324" s="165" t="s">
        <v>347</v>
      </c>
      <c r="H324" s="166">
        <v>1.9E-2</v>
      </c>
      <c r="I324" s="167"/>
      <c r="L324" s="163"/>
      <c r="M324" s="168"/>
      <c r="T324" s="169"/>
      <c r="AT324" s="164" t="s">
        <v>139</v>
      </c>
      <c r="AU324" s="164" t="s">
        <v>81</v>
      </c>
      <c r="AV324" s="14" t="s">
        <v>155</v>
      </c>
      <c r="AW324" s="14" t="s">
        <v>35</v>
      </c>
      <c r="AX324" s="14" t="s">
        <v>81</v>
      </c>
      <c r="AY324" s="164" t="s">
        <v>123</v>
      </c>
    </row>
    <row r="325" spans="2:65" s="1" customFormat="1" ht="21.75" customHeight="1">
      <c r="B325" s="128"/>
      <c r="C325" s="129" t="s">
        <v>607</v>
      </c>
      <c r="D325" s="129" t="s">
        <v>126</v>
      </c>
      <c r="E325" s="130" t="s">
        <v>1258</v>
      </c>
      <c r="F325" s="131" t="s">
        <v>1259</v>
      </c>
      <c r="G325" s="132" t="s">
        <v>285</v>
      </c>
      <c r="H325" s="133">
        <v>21.03</v>
      </c>
      <c r="I325" s="134"/>
      <c r="J325" s="135">
        <f>ROUND(I325*H325,2)</f>
        <v>0</v>
      </c>
      <c r="K325" s="131" t="s">
        <v>130</v>
      </c>
      <c r="L325" s="33"/>
      <c r="M325" s="136" t="s">
        <v>3</v>
      </c>
      <c r="N325" s="137" t="s">
        <v>44</v>
      </c>
      <c r="P325" s="138">
        <f>O325*H325</f>
        <v>0</v>
      </c>
      <c r="Q325" s="138">
        <v>3.0000000000000001E-5</v>
      </c>
      <c r="R325" s="138">
        <f>Q325*H325</f>
        <v>6.309000000000001E-4</v>
      </c>
      <c r="S325" s="138">
        <v>0</v>
      </c>
      <c r="T325" s="139">
        <f>S325*H325</f>
        <v>0</v>
      </c>
      <c r="AR325" s="140" t="s">
        <v>233</v>
      </c>
      <c r="AT325" s="140" t="s">
        <v>126</v>
      </c>
      <c r="AU325" s="140" t="s">
        <v>81</v>
      </c>
      <c r="AY325" s="18" t="s">
        <v>123</v>
      </c>
      <c r="BE325" s="141">
        <f>IF(N325="základní",J325,0)</f>
        <v>0</v>
      </c>
      <c r="BF325" s="141">
        <f>IF(N325="snížená",J325,0)</f>
        <v>0</v>
      </c>
      <c r="BG325" s="141">
        <f>IF(N325="zákl. přenesená",J325,0)</f>
        <v>0</v>
      </c>
      <c r="BH325" s="141">
        <f>IF(N325="sníž. přenesená",J325,0)</f>
        <v>0</v>
      </c>
      <c r="BI325" s="141">
        <f>IF(N325="nulová",J325,0)</f>
        <v>0</v>
      </c>
      <c r="BJ325" s="18" t="s">
        <v>81</v>
      </c>
      <c r="BK325" s="141">
        <f>ROUND(I325*H325,2)</f>
        <v>0</v>
      </c>
      <c r="BL325" s="18" t="s">
        <v>233</v>
      </c>
      <c r="BM325" s="140" t="s">
        <v>1260</v>
      </c>
    </row>
    <row r="326" spans="2:65" s="1" customFormat="1">
      <c r="B326" s="33"/>
      <c r="D326" s="142" t="s">
        <v>133</v>
      </c>
      <c r="F326" s="143" t="s">
        <v>1261</v>
      </c>
      <c r="I326" s="144"/>
      <c r="L326" s="33"/>
      <c r="M326" s="145"/>
      <c r="T326" s="54"/>
      <c r="AT326" s="18" t="s">
        <v>133</v>
      </c>
      <c r="AU326" s="18" t="s">
        <v>81</v>
      </c>
    </row>
    <row r="327" spans="2:65" s="1" customFormat="1">
      <c r="B327" s="33"/>
      <c r="D327" s="147" t="s">
        <v>858</v>
      </c>
      <c r="F327" s="188" t="s">
        <v>1262</v>
      </c>
      <c r="I327" s="144"/>
      <c r="L327" s="33"/>
      <c r="M327" s="145"/>
      <c r="T327" s="54"/>
      <c r="AT327" s="18" t="s">
        <v>858</v>
      </c>
      <c r="AU327" s="18" t="s">
        <v>81</v>
      </c>
    </row>
    <row r="328" spans="2:65" s="13" customFormat="1">
      <c r="B328" s="153"/>
      <c r="D328" s="147" t="s">
        <v>139</v>
      </c>
      <c r="E328" s="154" t="s">
        <v>3</v>
      </c>
      <c r="F328" s="155" t="s">
        <v>1263</v>
      </c>
      <c r="H328" s="156">
        <v>4.5599999999999996</v>
      </c>
      <c r="I328" s="157"/>
      <c r="L328" s="153"/>
      <c r="M328" s="158"/>
      <c r="T328" s="159"/>
      <c r="AT328" s="154" t="s">
        <v>139</v>
      </c>
      <c r="AU328" s="154" t="s">
        <v>81</v>
      </c>
      <c r="AV328" s="13" t="s">
        <v>83</v>
      </c>
      <c r="AW328" s="13" t="s">
        <v>35</v>
      </c>
      <c r="AX328" s="13" t="s">
        <v>73</v>
      </c>
      <c r="AY328" s="154" t="s">
        <v>123</v>
      </c>
    </row>
    <row r="329" spans="2:65" s="13" customFormat="1">
      <c r="B329" s="153"/>
      <c r="D329" s="147" t="s">
        <v>139</v>
      </c>
      <c r="E329" s="154" t="s">
        <v>3</v>
      </c>
      <c r="F329" s="155" t="s">
        <v>1264</v>
      </c>
      <c r="H329" s="156">
        <v>16.47</v>
      </c>
      <c r="I329" s="157"/>
      <c r="L329" s="153"/>
      <c r="M329" s="158"/>
      <c r="T329" s="159"/>
      <c r="AT329" s="154" t="s">
        <v>139</v>
      </c>
      <c r="AU329" s="154" t="s">
        <v>81</v>
      </c>
      <c r="AV329" s="13" t="s">
        <v>83</v>
      </c>
      <c r="AW329" s="13" t="s">
        <v>35</v>
      </c>
      <c r="AX329" s="13" t="s">
        <v>73</v>
      </c>
      <c r="AY329" s="154" t="s">
        <v>123</v>
      </c>
    </row>
    <row r="330" spans="2:65" s="14" customFormat="1">
      <c r="B330" s="163"/>
      <c r="D330" s="147" t="s">
        <v>139</v>
      </c>
      <c r="E330" s="164" t="s">
        <v>3</v>
      </c>
      <c r="F330" s="165" t="s">
        <v>347</v>
      </c>
      <c r="H330" s="166">
        <v>21.03</v>
      </c>
      <c r="I330" s="167"/>
      <c r="L330" s="163"/>
      <c r="M330" s="168"/>
      <c r="T330" s="169"/>
      <c r="AT330" s="164" t="s">
        <v>139</v>
      </c>
      <c r="AU330" s="164" t="s">
        <v>81</v>
      </c>
      <c r="AV330" s="14" t="s">
        <v>155</v>
      </c>
      <c r="AW330" s="14" t="s">
        <v>35</v>
      </c>
      <c r="AX330" s="14" t="s">
        <v>81</v>
      </c>
      <c r="AY330" s="164" t="s">
        <v>123</v>
      </c>
    </row>
    <row r="331" spans="2:65" s="1" customFormat="1" ht="16.5" customHeight="1">
      <c r="B331" s="128"/>
      <c r="C331" s="170" t="s">
        <v>612</v>
      </c>
      <c r="D331" s="170" t="s">
        <v>370</v>
      </c>
      <c r="E331" s="171" t="s">
        <v>1265</v>
      </c>
      <c r="F331" s="172" t="s">
        <v>1266</v>
      </c>
      <c r="G331" s="173" t="s">
        <v>399</v>
      </c>
      <c r="H331" s="174">
        <v>3.9E-2</v>
      </c>
      <c r="I331" s="175"/>
      <c r="J331" s="176">
        <f>ROUND(I331*H331,2)</f>
        <v>0</v>
      </c>
      <c r="K331" s="172" t="s">
        <v>130</v>
      </c>
      <c r="L331" s="177"/>
      <c r="M331" s="178" t="s">
        <v>3</v>
      </c>
      <c r="N331" s="179" t="s">
        <v>44</v>
      </c>
      <c r="P331" s="138">
        <f>O331*H331</f>
        <v>0</v>
      </c>
      <c r="Q331" s="138">
        <v>1E-3</v>
      </c>
      <c r="R331" s="138">
        <f>Q331*H331</f>
        <v>3.8999999999999999E-5</v>
      </c>
      <c r="S331" s="138">
        <v>0</v>
      </c>
      <c r="T331" s="139">
        <f>S331*H331</f>
        <v>0</v>
      </c>
      <c r="AR331" s="140" t="s">
        <v>447</v>
      </c>
      <c r="AT331" s="140" t="s">
        <v>370</v>
      </c>
      <c r="AU331" s="140" t="s">
        <v>81</v>
      </c>
      <c r="AY331" s="18" t="s">
        <v>123</v>
      </c>
      <c r="BE331" s="141">
        <f>IF(N331="základní",J331,0)</f>
        <v>0</v>
      </c>
      <c r="BF331" s="141">
        <f>IF(N331="snížená",J331,0)</f>
        <v>0</v>
      </c>
      <c r="BG331" s="141">
        <f>IF(N331="zákl. přenesená",J331,0)</f>
        <v>0</v>
      </c>
      <c r="BH331" s="141">
        <f>IF(N331="sníž. přenesená",J331,0)</f>
        <v>0</v>
      </c>
      <c r="BI331" s="141">
        <f>IF(N331="nulová",J331,0)</f>
        <v>0</v>
      </c>
      <c r="BJ331" s="18" t="s">
        <v>81</v>
      </c>
      <c r="BK331" s="141">
        <f>ROUND(I331*H331,2)</f>
        <v>0</v>
      </c>
      <c r="BL331" s="18" t="s">
        <v>233</v>
      </c>
      <c r="BM331" s="140" t="s">
        <v>1267</v>
      </c>
    </row>
    <row r="332" spans="2:65" s="13" customFormat="1">
      <c r="B332" s="153"/>
      <c r="D332" s="147" t="s">
        <v>139</v>
      </c>
      <c r="E332" s="154" t="s">
        <v>3</v>
      </c>
      <c r="F332" s="155" t="s">
        <v>1268</v>
      </c>
      <c r="H332" s="156">
        <v>3.9E-2</v>
      </c>
      <c r="I332" s="157"/>
      <c r="L332" s="153"/>
      <c r="M332" s="158"/>
      <c r="T332" s="159"/>
      <c r="AT332" s="154" t="s">
        <v>139</v>
      </c>
      <c r="AU332" s="154" t="s">
        <v>81</v>
      </c>
      <c r="AV332" s="13" t="s">
        <v>83</v>
      </c>
      <c r="AW332" s="13" t="s">
        <v>35</v>
      </c>
      <c r="AX332" s="13" t="s">
        <v>73</v>
      </c>
      <c r="AY332" s="154" t="s">
        <v>123</v>
      </c>
    </row>
    <row r="333" spans="2:65" s="14" customFormat="1">
      <c r="B333" s="163"/>
      <c r="D333" s="147" t="s">
        <v>139</v>
      </c>
      <c r="E333" s="164" t="s">
        <v>3</v>
      </c>
      <c r="F333" s="165" t="s">
        <v>347</v>
      </c>
      <c r="H333" s="166">
        <v>3.9E-2</v>
      </c>
      <c r="I333" s="167"/>
      <c r="L333" s="163"/>
      <c r="M333" s="168"/>
      <c r="T333" s="169"/>
      <c r="AT333" s="164" t="s">
        <v>139</v>
      </c>
      <c r="AU333" s="164" t="s">
        <v>81</v>
      </c>
      <c r="AV333" s="14" t="s">
        <v>155</v>
      </c>
      <c r="AW333" s="14" t="s">
        <v>35</v>
      </c>
      <c r="AX333" s="14" t="s">
        <v>81</v>
      </c>
      <c r="AY333" s="164" t="s">
        <v>123</v>
      </c>
    </row>
    <row r="334" spans="2:65" s="1" customFormat="1" ht="21.75" customHeight="1">
      <c r="B334" s="128"/>
      <c r="C334" s="129" t="s">
        <v>617</v>
      </c>
      <c r="D334" s="129" t="s">
        <v>126</v>
      </c>
      <c r="E334" s="130" t="s">
        <v>1269</v>
      </c>
      <c r="F334" s="131" t="s">
        <v>1270</v>
      </c>
      <c r="G334" s="132" t="s">
        <v>1001</v>
      </c>
      <c r="H334" s="133">
        <v>13.58</v>
      </c>
      <c r="I334" s="134"/>
      <c r="J334" s="135">
        <f>ROUND(I334*H334,2)</f>
        <v>0</v>
      </c>
      <c r="K334" s="131" t="s">
        <v>130</v>
      </c>
      <c r="L334" s="33"/>
      <c r="M334" s="136" t="s">
        <v>3</v>
      </c>
      <c r="N334" s="137" t="s">
        <v>44</v>
      </c>
      <c r="P334" s="138">
        <f>O334*H334</f>
        <v>0</v>
      </c>
      <c r="Q334" s="138">
        <v>0</v>
      </c>
      <c r="R334" s="138">
        <f>Q334*H334</f>
        <v>0</v>
      </c>
      <c r="S334" s="138">
        <v>0</v>
      </c>
      <c r="T334" s="139">
        <f>S334*H334</f>
        <v>0</v>
      </c>
      <c r="AR334" s="140" t="s">
        <v>233</v>
      </c>
      <c r="AT334" s="140" t="s">
        <v>126</v>
      </c>
      <c r="AU334" s="140" t="s">
        <v>81</v>
      </c>
      <c r="AY334" s="18" t="s">
        <v>123</v>
      </c>
      <c r="BE334" s="141">
        <f>IF(N334="základní",J334,0)</f>
        <v>0</v>
      </c>
      <c r="BF334" s="141">
        <f>IF(N334="snížená",J334,0)</f>
        <v>0</v>
      </c>
      <c r="BG334" s="141">
        <f>IF(N334="zákl. přenesená",J334,0)</f>
        <v>0</v>
      </c>
      <c r="BH334" s="141">
        <f>IF(N334="sníž. přenesená",J334,0)</f>
        <v>0</v>
      </c>
      <c r="BI334" s="141">
        <f>IF(N334="nulová",J334,0)</f>
        <v>0</v>
      </c>
      <c r="BJ334" s="18" t="s">
        <v>81</v>
      </c>
      <c r="BK334" s="141">
        <f>ROUND(I334*H334,2)</f>
        <v>0</v>
      </c>
      <c r="BL334" s="18" t="s">
        <v>233</v>
      </c>
      <c r="BM334" s="140" t="s">
        <v>1271</v>
      </c>
    </row>
    <row r="335" spans="2:65" s="1" customFormat="1">
      <c r="B335" s="33"/>
      <c r="D335" s="142" t="s">
        <v>133</v>
      </c>
      <c r="F335" s="143" t="s">
        <v>1272</v>
      </c>
      <c r="I335" s="144"/>
      <c r="L335" s="33"/>
      <c r="M335" s="145"/>
      <c r="T335" s="54"/>
      <c r="AT335" s="18" t="s">
        <v>133</v>
      </c>
      <c r="AU335" s="18" t="s">
        <v>81</v>
      </c>
    </row>
    <row r="336" spans="2:65" s="13" customFormat="1">
      <c r="B336" s="153"/>
      <c r="D336" s="147" t="s">
        <v>139</v>
      </c>
      <c r="E336" s="154" t="s">
        <v>3</v>
      </c>
      <c r="F336" s="155" t="s">
        <v>1273</v>
      </c>
      <c r="H336" s="156">
        <v>13.58</v>
      </c>
      <c r="I336" s="157"/>
      <c r="L336" s="153"/>
      <c r="M336" s="158"/>
      <c r="T336" s="159"/>
      <c r="AT336" s="154" t="s">
        <v>139</v>
      </c>
      <c r="AU336" s="154" t="s">
        <v>81</v>
      </c>
      <c r="AV336" s="13" t="s">
        <v>83</v>
      </c>
      <c r="AW336" s="13" t="s">
        <v>35</v>
      </c>
      <c r="AX336" s="13" t="s">
        <v>73</v>
      </c>
      <c r="AY336" s="154" t="s">
        <v>123</v>
      </c>
    </row>
    <row r="337" spans="2:65" s="14" customFormat="1">
      <c r="B337" s="163"/>
      <c r="D337" s="147" t="s">
        <v>139</v>
      </c>
      <c r="E337" s="164" t="s">
        <v>3</v>
      </c>
      <c r="F337" s="165" t="s">
        <v>347</v>
      </c>
      <c r="H337" s="166">
        <v>13.58</v>
      </c>
      <c r="I337" s="167"/>
      <c r="L337" s="163"/>
      <c r="M337" s="168"/>
      <c r="T337" s="169"/>
      <c r="AT337" s="164" t="s">
        <v>139</v>
      </c>
      <c r="AU337" s="164" t="s">
        <v>81</v>
      </c>
      <c r="AV337" s="14" t="s">
        <v>155</v>
      </c>
      <c r="AW337" s="14" t="s">
        <v>35</v>
      </c>
      <c r="AX337" s="14" t="s">
        <v>81</v>
      </c>
      <c r="AY337" s="164" t="s">
        <v>123</v>
      </c>
    </row>
    <row r="338" spans="2:65" s="1" customFormat="1" ht="24.2" customHeight="1">
      <c r="B338" s="128"/>
      <c r="C338" s="170" t="s">
        <v>622</v>
      </c>
      <c r="D338" s="170" t="s">
        <v>370</v>
      </c>
      <c r="E338" s="171" t="s">
        <v>1274</v>
      </c>
      <c r="F338" s="172" t="s">
        <v>1275</v>
      </c>
      <c r="G338" s="173" t="s">
        <v>285</v>
      </c>
      <c r="H338" s="174">
        <v>15.827</v>
      </c>
      <c r="I338" s="175"/>
      <c r="J338" s="176">
        <f>ROUND(I338*H338,2)</f>
        <v>0</v>
      </c>
      <c r="K338" s="172" t="s">
        <v>130</v>
      </c>
      <c r="L338" s="177"/>
      <c r="M338" s="178" t="s">
        <v>3</v>
      </c>
      <c r="N338" s="179" t="s">
        <v>44</v>
      </c>
      <c r="P338" s="138">
        <f>O338*H338</f>
        <v>0</v>
      </c>
      <c r="Q338" s="138">
        <v>4.0000000000000001E-3</v>
      </c>
      <c r="R338" s="138">
        <f>Q338*H338</f>
        <v>6.3308000000000003E-2</v>
      </c>
      <c r="S338" s="138">
        <v>0</v>
      </c>
      <c r="T338" s="139">
        <f>S338*H338</f>
        <v>0</v>
      </c>
      <c r="AR338" s="140" t="s">
        <v>447</v>
      </c>
      <c r="AT338" s="140" t="s">
        <v>370</v>
      </c>
      <c r="AU338" s="140" t="s">
        <v>81</v>
      </c>
      <c r="AY338" s="18" t="s">
        <v>123</v>
      </c>
      <c r="BE338" s="141">
        <f>IF(N338="základní",J338,0)</f>
        <v>0</v>
      </c>
      <c r="BF338" s="141">
        <f>IF(N338="snížená",J338,0)</f>
        <v>0</v>
      </c>
      <c r="BG338" s="141">
        <f>IF(N338="zákl. přenesená",J338,0)</f>
        <v>0</v>
      </c>
      <c r="BH338" s="141">
        <f>IF(N338="sníž. přenesená",J338,0)</f>
        <v>0</v>
      </c>
      <c r="BI338" s="141">
        <f>IF(N338="nulová",J338,0)</f>
        <v>0</v>
      </c>
      <c r="BJ338" s="18" t="s">
        <v>81</v>
      </c>
      <c r="BK338" s="141">
        <f>ROUND(I338*H338,2)</f>
        <v>0</v>
      </c>
      <c r="BL338" s="18" t="s">
        <v>233</v>
      </c>
      <c r="BM338" s="140" t="s">
        <v>1276</v>
      </c>
    </row>
    <row r="339" spans="2:65" s="13" customFormat="1">
      <c r="B339" s="153"/>
      <c r="D339" s="147" t="s">
        <v>139</v>
      </c>
      <c r="E339" s="154" t="s">
        <v>3</v>
      </c>
      <c r="F339" s="155" t="s">
        <v>1277</v>
      </c>
      <c r="H339" s="156">
        <v>15.827</v>
      </c>
      <c r="I339" s="157"/>
      <c r="L339" s="153"/>
      <c r="M339" s="158"/>
      <c r="T339" s="159"/>
      <c r="AT339" s="154" t="s">
        <v>139</v>
      </c>
      <c r="AU339" s="154" t="s">
        <v>81</v>
      </c>
      <c r="AV339" s="13" t="s">
        <v>83</v>
      </c>
      <c r="AW339" s="13" t="s">
        <v>35</v>
      </c>
      <c r="AX339" s="13" t="s">
        <v>73</v>
      </c>
      <c r="AY339" s="154" t="s">
        <v>123</v>
      </c>
    </row>
    <row r="340" spans="2:65" s="14" customFormat="1">
      <c r="B340" s="163"/>
      <c r="D340" s="147" t="s">
        <v>139</v>
      </c>
      <c r="E340" s="164" t="s">
        <v>3</v>
      </c>
      <c r="F340" s="165" t="s">
        <v>347</v>
      </c>
      <c r="H340" s="166">
        <v>15.827</v>
      </c>
      <c r="I340" s="167"/>
      <c r="L340" s="163"/>
      <c r="M340" s="168"/>
      <c r="T340" s="169"/>
      <c r="AT340" s="164" t="s">
        <v>139</v>
      </c>
      <c r="AU340" s="164" t="s">
        <v>81</v>
      </c>
      <c r="AV340" s="14" t="s">
        <v>155</v>
      </c>
      <c r="AW340" s="14" t="s">
        <v>35</v>
      </c>
      <c r="AX340" s="14" t="s">
        <v>81</v>
      </c>
      <c r="AY340" s="164" t="s">
        <v>123</v>
      </c>
    </row>
    <row r="341" spans="2:65" s="1" customFormat="1" ht="16.5" customHeight="1">
      <c r="B341" s="128"/>
      <c r="C341" s="129" t="s">
        <v>627</v>
      </c>
      <c r="D341" s="129" t="s">
        <v>126</v>
      </c>
      <c r="E341" s="130" t="s">
        <v>1278</v>
      </c>
      <c r="F341" s="131" t="s">
        <v>1279</v>
      </c>
      <c r="G341" s="132" t="s">
        <v>1001</v>
      </c>
      <c r="H341" s="133">
        <v>2.97</v>
      </c>
      <c r="I341" s="134"/>
      <c r="J341" s="135">
        <f>ROUND(I341*H341,2)</f>
        <v>0</v>
      </c>
      <c r="K341" s="131" t="s">
        <v>130</v>
      </c>
      <c r="L341" s="33"/>
      <c r="M341" s="136" t="s">
        <v>3</v>
      </c>
      <c r="N341" s="137" t="s">
        <v>44</v>
      </c>
      <c r="P341" s="138">
        <f>O341*H341</f>
        <v>0</v>
      </c>
      <c r="Q341" s="138">
        <v>4.0000000000000002E-4</v>
      </c>
      <c r="R341" s="138">
        <f>Q341*H341</f>
        <v>1.188E-3</v>
      </c>
      <c r="S341" s="138">
        <v>0</v>
      </c>
      <c r="T341" s="139">
        <f>S341*H341</f>
        <v>0</v>
      </c>
      <c r="AR341" s="140" t="s">
        <v>233</v>
      </c>
      <c r="AT341" s="140" t="s">
        <v>126</v>
      </c>
      <c r="AU341" s="140" t="s">
        <v>81</v>
      </c>
      <c r="AY341" s="18" t="s">
        <v>123</v>
      </c>
      <c r="BE341" s="141">
        <f>IF(N341="základní",J341,0)</f>
        <v>0</v>
      </c>
      <c r="BF341" s="141">
        <f>IF(N341="snížená",J341,0)</f>
        <v>0</v>
      </c>
      <c r="BG341" s="141">
        <f>IF(N341="zákl. přenesená",J341,0)</f>
        <v>0</v>
      </c>
      <c r="BH341" s="141">
        <f>IF(N341="sníž. přenesená",J341,0)</f>
        <v>0</v>
      </c>
      <c r="BI341" s="141">
        <f>IF(N341="nulová",J341,0)</f>
        <v>0</v>
      </c>
      <c r="BJ341" s="18" t="s">
        <v>81</v>
      </c>
      <c r="BK341" s="141">
        <f>ROUND(I341*H341,2)</f>
        <v>0</v>
      </c>
      <c r="BL341" s="18" t="s">
        <v>233</v>
      </c>
      <c r="BM341" s="140" t="s">
        <v>1280</v>
      </c>
    </row>
    <row r="342" spans="2:65" s="1" customFormat="1">
      <c r="B342" s="33"/>
      <c r="D342" s="142" t="s">
        <v>133</v>
      </c>
      <c r="F342" s="143" t="s">
        <v>1281</v>
      </c>
      <c r="I342" s="144"/>
      <c r="L342" s="33"/>
      <c r="M342" s="145"/>
      <c r="T342" s="54"/>
      <c r="AT342" s="18" t="s">
        <v>133</v>
      </c>
      <c r="AU342" s="18" t="s">
        <v>81</v>
      </c>
    </row>
    <row r="343" spans="2:65" s="13" customFormat="1">
      <c r="B343" s="153"/>
      <c r="D343" s="147" t="s">
        <v>139</v>
      </c>
      <c r="E343" s="154" t="s">
        <v>3</v>
      </c>
      <c r="F343" s="155" t="s">
        <v>1282</v>
      </c>
      <c r="H343" s="156">
        <v>2.97</v>
      </c>
      <c r="I343" s="157"/>
      <c r="L343" s="153"/>
      <c r="M343" s="158"/>
      <c r="T343" s="159"/>
      <c r="AT343" s="154" t="s">
        <v>139</v>
      </c>
      <c r="AU343" s="154" t="s">
        <v>81</v>
      </c>
      <c r="AV343" s="13" t="s">
        <v>83</v>
      </c>
      <c r="AW343" s="13" t="s">
        <v>35</v>
      </c>
      <c r="AX343" s="13" t="s">
        <v>73</v>
      </c>
      <c r="AY343" s="154" t="s">
        <v>123</v>
      </c>
    </row>
    <row r="344" spans="2:65" s="14" customFormat="1">
      <c r="B344" s="163"/>
      <c r="D344" s="147" t="s">
        <v>139</v>
      </c>
      <c r="E344" s="164" t="s">
        <v>3</v>
      </c>
      <c r="F344" s="165" t="s">
        <v>347</v>
      </c>
      <c r="H344" s="166">
        <v>2.97</v>
      </c>
      <c r="I344" s="167"/>
      <c r="L344" s="163"/>
      <c r="M344" s="168"/>
      <c r="T344" s="169"/>
      <c r="AT344" s="164" t="s">
        <v>139</v>
      </c>
      <c r="AU344" s="164" t="s">
        <v>81</v>
      </c>
      <c r="AV344" s="14" t="s">
        <v>155</v>
      </c>
      <c r="AW344" s="14" t="s">
        <v>35</v>
      </c>
      <c r="AX344" s="14" t="s">
        <v>81</v>
      </c>
      <c r="AY344" s="164" t="s">
        <v>123</v>
      </c>
    </row>
    <row r="345" spans="2:65" s="1" customFormat="1" ht="24.2" customHeight="1">
      <c r="B345" s="128"/>
      <c r="C345" s="170" t="s">
        <v>630</v>
      </c>
      <c r="D345" s="170" t="s">
        <v>370</v>
      </c>
      <c r="E345" s="171" t="s">
        <v>1283</v>
      </c>
      <c r="F345" s="172" t="s">
        <v>1284</v>
      </c>
      <c r="G345" s="173" t="s">
        <v>1001</v>
      </c>
      <c r="H345" s="174">
        <v>5.08</v>
      </c>
      <c r="I345" s="175"/>
      <c r="J345" s="176">
        <f>ROUND(I345*H345,2)</f>
        <v>0</v>
      </c>
      <c r="K345" s="172" t="s">
        <v>130</v>
      </c>
      <c r="L345" s="177"/>
      <c r="M345" s="178" t="s">
        <v>3</v>
      </c>
      <c r="N345" s="179" t="s">
        <v>44</v>
      </c>
      <c r="P345" s="138">
        <f>O345*H345</f>
        <v>0</v>
      </c>
      <c r="Q345" s="138">
        <v>4.7999999999999996E-3</v>
      </c>
      <c r="R345" s="138">
        <f>Q345*H345</f>
        <v>2.4383999999999999E-2</v>
      </c>
      <c r="S345" s="138">
        <v>0</v>
      </c>
      <c r="T345" s="139">
        <f>S345*H345</f>
        <v>0</v>
      </c>
      <c r="AR345" s="140" t="s">
        <v>447</v>
      </c>
      <c r="AT345" s="140" t="s">
        <v>370</v>
      </c>
      <c r="AU345" s="140" t="s">
        <v>81</v>
      </c>
      <c r="AY345" s="18" t="s">
        <v>123</v>
      </c>
      <c r="BE345" s="141">
        <f>IF(N345="základní",J345,0)</f>
        <v>0</v>
      </c>
      <c r="BF345" s="141">
        <f>IF(N345="snížená",J345,0)</f>
        <v>0</v>
      </c>
      <c r="BG345" s="141">
        <f>IF(N345="zákl. přenesená",J345,0)</f>
        <v>0</v>
      </c>
      <c r="BH345" s="141">
        <f>IF(N345="sníž. přenesená",J345,0)</f>
        <v>0</v>
      </c>
      <c r="BI345" s="141">
        <f>IF(N345="nulová",J345,0)</f>
        <v>0</v>
      </c>
      <c r="BJ345" s="18" t="s">
        <v>81</v>
      </c>
      <c r="BK345" s="141">
        <f>ROUND(I345*H345,2)</f>
        <v>0</v>
      </c>
      <c r="BL345" s="18" t="s">
        <v>233</v>
      </c>
      <c r="BM345" s="140" t="s">
        <v>1285</v>
      </c>
    </row>
    <row r="346" spans="2:65" s="13" customFormat="1">
      <c r="B346" s="153"/>
      <c r="D346" s="147" t="s">
        <v>139</v>
      </c>
      <c r="E346" s="154" t="s">
        <v>3</v>
      </c>
      <c r="F346" s="155" t="s">
        <v>1286</v>
      </c>
      <c r="H346" s="156">
        <v>5.08</v>
      </c>
      <c r="I346" s="157"/>
      <c r="L346" s="153"/>
      <c r="M346" s="158"/>
      <c r="T346" s="159"/>
      <c r="AT346" s="154" t="s">
        <v>139</v>
      </c>
      <c r="AU346" s="154" t="s">
        <v>81</v>
      </c>
      <c r="AV346" s="13" t="s">
        <v>83</v>
      </c>
      <c r="AW346" s="13" t="s">
        <v>35</v>
      </c>
      <c r="AX346" s="13" t="s">
        <v>73</v>
      </c>
      <c r="AY346" s="154" t="s">
        <v>123</v>
      </c>
    </row>
    <row r="347" spans="2:65" s="14" customFormat="1">
      <c r="B347" s="163"/>
      <c r="D347" s="147" t="s">
        <v>139</v>
      </c>
      <c r="E347" s="164" t="s">
        <v>3</v>
      </c>
      <c r="F347" s="165" t="s">
        <v>347</v>
      </c>
      <c r="H347" s="166">
        <v>5.08</v>
      </c>
      <c r="I347" s="167"/>
      <c r="L347" s="163"/>
      <c r="M347" s="168"/>
      <c r="T347" s="169"/>
      <c r="AT347" s="164" t="s">
        <v>139</v>
      </c>
      <c r="AU347" s="164" t="s">
        <v>81</v>
      </c>
      <c r="AV347" s="14" t="s">
        <v>155</v>
      </c>
      <c r="AW347" s="14" t="s">
        <v>35</v>
      </c>
      <c r="AX347" s="14" t="s">
        <v>81</v>
      </c>
      <c r="AY347" s="164" t="s">
        <v>123</v>
      </c>
    </row>
    <row r="348" spans="2:65" s="1" customFormat="1" ht="16.5" customHeight="1">
      <c r="B348" s="128"/>
      <c r="C348" s="129" t="s">
        <v>634</v>
      </c>
      <c r="D348" s="129" t="s">
        <v>126</v>
      </c>
      <c r="E348" s="130" t="s">
        <v>1287</v>
      </c>
      <c r="F348" s="131" t="s">
        <v>1288</v>
      </c>
      <c r="G348" s="132" t="s">
        <v>1001</v>
      </c>
      <c r="H348" s="133">
        <v>34.04</v>
      </c>
      <c r="I348" s="134"/>
      <c r="J348" s="135">
        <f>ROUND(I348*H348,2)</f>
        <v>0</v>
      </c>
      <c r="K348" s="131" t="s">
        <v>130</v>
      </c>
      <c r="L348" s="33"/>
      <c r="M348" s="136" t="s">
        <v>3</v>
      </c>
      <c r="N348" s="137" t="s">
        <v>44</v>
      </c>
      <c r="P348" s="138">
        <f>O348*H348</f>
        <v>0</v>
      </c>
      <c r="Q348" s="138">
        <v>4.0000000000000002E-4</v>
      </c>
      <c r="R348" s="138">
        <f>Q348*H348</f>
        <v>1.3616E-2</v>
      </c>
      <c r="S348" s="138">
        <v>0</v>
      </c>
      <c r="T348" s="139">
        <f>S348*H348</f>
        <v>0</v>
      </c>
      <c r="AR348" s="140" t="s">
        <v>233</v>
      </c>
      <c r="AT348" s="140" t="s">
        <v>126</v>
      </c>
      <c r="AU348" s="140" t="s">
        <v>81</v>
      </c>
      <c r="AY348" s="18" t="s">
        <v>123</v>
      </c>
      <c r="BE348" s="141">
        <f>IF(N348="základní",J348,0)</f>
        <v>0</v>
      </c>
      <c r="BF348" s="141">
        <f>IF(N348="snížená",J348,0)</f>
        <v>0</v>
      </c>
      <c r="BG348" s="141">
        <f>IF(N348="zákl. přenesená",J348,0)</f>
        <v>0</v>
      </c>
      <c r="BH348" s="141">
        <f>IF(N348="sníž. přenesená",J348,0)</f>
        <v>0</v>
      </c>
      <c r="BI348" s="141">
        <f>IF(N348="nulová",J348,0)</f>
        <v>0</v>
      </c>
      <c r="BJ348" s="18" t="s">
        <v>81</v>
      </c>
      <c r="BK348" s="141">
        <f>ROUND(I348*H348,2)</f>
        <v>0</v>
      </c>
      <c r="BL348" s="18" t="s">
        <v>233</v>
      </c>
      <c r="BM348" s="140" t="s">
        <v>1289</v>
      </c>
    </row>
    <row r="349" spans="2:65" s="1" customFormat="1">
      <c r="B349" s="33"/>
      <c r="D349" s="142" t="s">
        <v>133</v>
      </c>
      <c r="F349" s="143" t="s">
        <v>1290</v>
      </c>
      <c r="I349" s="144"/>
      <c r="L349" s="33"/>
      <c r="M349" s="145"/>
      <c r="T349" s="54"/>
      <c r="AT349" s="18" t="s">
        <v>133</v>
      </c>
      <c r="AU349" s="18" t="s">
        <v>81</v>
      </c>
    </row>
    <row r="350" spans="2:65" s="12" customFormat="1">
      <c r="B350" s="146"/>
      <c r="D350" s="147" t="s">
        <v>139</v>
      </c>
      <c r="E350" s="148" t="s">
        <v>3</v>
      </c>
      <c r="F350" s="149" t="s">
        <v>1291</v>
      </c>
      <c r="H350" s="148" t="s">
        <v>3</v>
      </c>
      <c r="I350" s="150"/>
      <c r="L350" s="146"/>
      <c r="M350" s="151"/>
      <c r="T350" s="152"/>
      <c r="AT350" s="148" t="s">
        <v>139</v>
      </c>
      <c r="AU350" s="148" t="s">
        <v>81</v>
      </c>
      <c r="AV350" s="12" t="s">
        <v>81</v>
      </c>
      <c r="AW350" s="12" t="s">
        <v>35</v>
      </c>
      <c r="AX350" s="12" t="s">
        <v>73</v>
      </c>
      <c r="AY350" s="148" t="s">
        <v>123</v>
      </c>
    </row>
    <row r="351" spans="2:65" s="13" customFormat="1">
      <c r="B351" s="153"/>
      <c r="D351" s="147" t="s">
        <v>139</v>
      </c>
      <c r="E351" s="154" t="s">
        <v>3</v>
      </c>
      <c r="F351" s="155" t="s">
        <v>1292</v>
      </c>
      <c r="H351" s="156">
        <v>24.05</v>
      </c>
      <c r="I351" s="157"/>
      <c r="L351" s="153"/>
      <c r="M351" s="158"/>
      <c r="T351" s="159"/>
      <c r="AT351" s="154" t="s">
        <v>139</v>
      </c>
      <c r="AU351" s="154" t="s">
        <v>81</v>
      </c>
      <c r="AV351" s="13" t="s">
        <v>83</v>
      </c>
      <c r="AW351" s="13" t="s">
        <v>35</v>
      </c>
      <c r="AX351" s="13" t="s">
        <v>73</v>
      </c>
      <c r="AY351" s="154" t="s">
        <v>123</v>
      </c>
    </row>
    <row r="352" spans="2:65" s="13" customFormat="1">
      <c r="B352" s="153"/>
      <c r="D352" s="147" t="s">
        <v>139</v>
      </c>
      <c r="E352" s="154" t="s">
        <v>3</v>
      </c>
      <c r="F352" s="155" t="s">
        <v>1293</v>
      </c>
      <c r="H352" s="156">
        <v>9.99</v>
      </c>
      <c r="I352" s="157"/>
      <c r="L352" s="153"/>
      <c r="M352" s="158"/>
      <c r="T352" s="159"/>
      <c r="AT352" s="154" t="s">
        <v>139</v>
      </c>
      <c r="AU352" s="154" t="s">
        <v>81</v>
      </c>
      <c r="AV352" s="13" t="s">
        <v>83</v>
      </c>
      <c r="AW352" s="13" t="s">
        <v>35</v>
      </c>
      <c r="AX352" s="13" t="s">
        <v>73</v>
      </c>
      <c r="AY352" s="154" t="s">
        <v>123</v>
      </c>
    </row>
    <row r="353" spans="2:65" s="14" customFormat="1">
      <c r="B353" s="163"/>
      <c r="D353" s="147" t="s">
        <v>139</v>
      </c>
      <c r="E353" s="164" t="s">
        <v>3</v>
      </c>
      <c r="F353" s="165" t="s">
        <v>347</v>
      </c>
      <c r="H353" s="166">
        <v>34.04</v>
      </c>
      <c r="I353" s="167"/>
      <c r="L353" s="163"/>
      <c r="M353" s="168"/>
      <c r="T353" s="169"/>
      <c r="AT353" s="164" t="s">
        <v>139</v>
      </c>
      <c r="AU353" s="164" t="s">
        <v>81</v>
      </c>
      <c r="AV353" s="14" t="s">
        <v>155</v>
      </c>
      <c r="AW353" s="14" t="s">
        <v>35</v>
      </c>
      <c r="AX353" s="14" t="s">
        <v>81</v>
      </c>
      <c r="AY353" s="164" t="s">
        <v>123</v>
      </c>
    </row>
    <row r="354" spans="2:65" s="1" customFormat="1" ht="24.2" customHeight="1">
      <c r="B354" s="128"/>
      <c r="C354" s="170" t="s">
        <v>640</v>
      </c>
      <c r="D354" s="170" t="s">
        <v>370</v>
      </c>
      <c r="E354" s="171" t="s">
        <v>1294</v>
      </c>
      <c r="F354" s="172" t="s">
        <v>1295</v>
      </c>
      <c r="G354" s="173" t="s">
        <v>285</v>
      </c>
      <c r="H354" s="174">
        <v>41.575000000000003</v>
      </c>
      <c r="I354" s="175"/>
      <c r="J354" s="176">
        <f>ROUND(I354*H354,2)</f>
        <v>0</v>
      </c>
      <c r="K354" s="172" t="s">
        <v>151</v>
      </c>
      <c r="L354" s="177"/>
      <c r="M354" s="178" t="s">
        <v>3</v>
      </c>
      <c r="N354" s="179" t="s">
        <v>44</v>
      </c>
      <c r="P354" s="138">
        <f>O354*H354</f>
        <v>0</v>
      </c>
      <c r="Q354" s="138">
        <v>0</v>
      </c>
      <c r="R354" s="138">
        <f>Q354*H354</f>
        <v>0</v>
      </c>
      <c r="S354" s="138">
        <v>0</v>
      </c>
      <c r="T354" s="139">
        <f>S354*H354</f>
        <v>0</v>
      </c>
      <c r="AR354" s="140" t="s">
        <v>447</v>
      </c>
      <c r="AT354" s="140" t="s">
        <v>370</v>
      </c>
      <c r="AU354" s="140" t="s">
        <v>81</v>
      </c>
      <c r="AY354" s="18" t="s">
        <v>123</v>
      </c>
      <c r="BE354" s="141">
        <f>IF(N354="základní",J354,0)</f>
        <v>0</v>
      </c>
      <c r="BF354" s="141">
        <f>IF(N354="snížená",J354,0)</f>
        <v>0</v>
      </c>
      <c r="BG354" s="141">
        <f>IF(N354="zákl. přenesená",J354,0)</f>
        <v>0</v>
      </c>
      <c r="BH354" s="141">
        <f>IF(N354="sníž. přenesená",J354,0)</f>
        <v>0</v>
      </c>
      <c r="BI354" s="141">
        <f>IF(N354="nulová",J354,0)</f>
        <v>0</v>
      </c>
      <c r="BJ354" s="18" t="s">
        <v>81</v>
      </c>
      <c r="BK354" s="141">
        <f>ROUND(I354*H354,2)</f>
        <v>0</v>
      </c>
      <c r="BL354" s="18" t="s">
        <v>233</v>
      </c>
      <c r="BM354" s="140" t="s">
        <v>1296</v>
      </c>
    </row>
    <row r="355" spans="2:65" s="13" customFormat="1">
      <c r="B355" s="153"/>
      <c r="D355" s="147" t="s">
        <v>139</v>
      </c>
      <c r="E355" s="154" t="s">
        <v>3</v>
      </c>
      <c r="F355" s="155" t="s">
        <v>1297</v>
      </c>
      <c r="H355" s="156">
        <v>41.575000000000003</v>
      </c>
      <c r="I355" s="157"/>
      <c r="L355" s="153"/>
      <c r="M355" s="158"/>
      <c r="T355" s="159"/>
      <c r="AT355" s="154" t="s">
        <v>139</v>
      </c>
      <c r="AU355" s="154" t="s">
        <v>81</v>
      </c>
      <c r="AV355" s="13" t="s">
        <v>83</v>
      </c>
      <c r="AW355" s="13" t="s">
        <v>35</v>
      </c>
      <c r="AX355" s="13" t="s">
        <v>73</v>
      </c>
      <c r="AY355" s="154" t="s">
        <v>123</v>
      </c>
    </row>
    <row r="356" spans="2:65" s="14" customFormat="1">
      <c r="B356" s="163"/>
      <c r="D356" s="147" t="s">
        <v>139</v>
      </c>
      <c r="E356" s="164" t="s">
        <v>3</v>
      </c>
      <c r="F356" s="165" t="s">
        <v>347</v>
      </c>
      <c r="H356" s="166">
        <v>41.575000000000003</v>
      </c>
      <c r="I356" s="167"/>
      <c r="L356" s="163"/>
      <c r="M356" s="168"/>
      <c r="T356" s="169"/>
      <c r="AT356" s="164" t="s">
        <v>139</v>
      </c>
      <c r="AU356" s="164" t="s">
        <v>81</v>
      </c>
      <c r="AV356" s="14" t="s">
        <v>155</v>
      </c>
      <c r="AW356" s="14" t="s">
        <v>35</v>
      </c>
      <c r="AX356" s="14" t="s">
        <v>81</v>
      </c>
      <c r="AY356" s="164" t="s">
        <v>123</v>
      </c>
    </row>
    <row r="357" spans="2:65" s="1" customFormat="1" ht="16.5" customHeight="1">
      <c r="B357" s="128"/>
      <c r="C357" s="129" t="s">
        <v>644</v>
      </c>
      <c r="D357" s="129" t="s">
        <v>126</v>
      </c>
      <c r="E357" s="130" t="s">
        <v>1298</v>
      </c>
      <c r="F357" s="131" t="s">
        <v>1299</v>
      </c>
      <c r="G357" s="132" t="s">
        <v>1001</v>
      </c>
      <c r="H357" s="133">
        <v>53.2</v>
      </c>
      <c r="I357" s="134"/>
      <c r="J357" s="135">
        <f>ROUND(I357*H357,2)</f>
        <v>0</v>
      </c>
      <c r="K357" s="131" t="s">
        <v>130</v>
      </c>
      <c r="L357" s="33"/>
      <c r="M357" s="136" t="s">
        <v>3</v>
      </c>
      <c r="N357" s="137" t="s">
        <v>44</v>
      </c>
      <c r="P357" s="138">
        <f>O357*H357</f>
        <v>0</v>
      </c>
      <c r="Q357" s="138">
        <v>3.8000000000000002E-4</v>
      </c>
      <c r="R357" s="138">
        <f>Q357*H357</f>
        <v>2.0216000000000001E-2</v>
      </c>
      <c r="S357" s="138">
        <v>0</v>
      </c>
      <c r="T357" s="139">
        <f>S357*H357</f>
        <v>0</v>
      </c>
      <c r="AR357" s="140" t="s">
        <v>233</v>
      </c>
      <c r="AT357" s="140" t="s">
        <v>126</v>
      </c>
      <c r="AU357" s="140" t="s">
        <v>81</v>
      </c>
      <c r="AY357" s="18" t="s">
        <v>123</v>
      </c>
      <c r="BE357" s="141">
        <f>IF(N357="základní",J357,0)</f>
        <v>0</v>
      </c>
      <c r="BF357" s="141">
        <f>IF(N357="snížená",J357,0)</f>
        <v>0</v>
      </c>
      <c r="BG357" s="141">
        <f>IF(N357="zákl. přenesená",J357,0)</f>
        <v>0</v>
      </c>
      <c r="BH357" s="141">
        <f>IF(N357="sníž. přenesená",J357,0)</f>
        <v>0</v>
      </c>
      <c r="BI357" s="141">
        <f>IF(N357="nulová",J357,0)</f>
        <v>0</v>
      </c>
      <c r="BJ357" s="18" t="s">
        <v>81</v>
      </c>
      <c r="BK357" s="141">
        <f>ROUND(I357*H357,2)</f>
        <v>0</v>
      </c>
      <c r="BL357" s="18" t="s">
        <v>233</v>
      </c>
      <c r="BM357" s="140" t="s">
        <v>1300</v>
      </c>
    </row>
    <row r="358" spans="2:65" s="1" customFormat="1">
      <c r="B358" s="33"/>
      <c r="D358" s="142" t="s">
        <v>133</v>
      </c>
      <c r="F358" s="143" t="s">
        <v>1301</v>
      </c>
      <c r="I358" s="144"/>
      <c r="L358" s="33"/>
      <c r="M358" s="145"/>
      <c r="T358" s="54"/>
      <c r="AT358" s="18" t="s">
        <v>133</v>
      </c>
      <c r="AU358" s="18" t="s">
        <v>81</v>
      </c>
    </row>
    <row r="359" spans="2:65" s="13" customFormat="1">
      <c r="B359" s="153"/>
      <c r="D359" s="147" t="s">
        <v>139</v>
      </c>
      <c r="E359" s="154" t="s">
        <v>3</v>
      </c>
      <c r="F359" s="155" t="s">
        <v>1302</v>
      </c>
      <c r="H359" s="156">
        <v>53.2</v>
      </c>
      <c r="I359" s="157"/>
      <c r="L359" s="153"/>
      <c r="M359" s="158"/>
      <c r="T359" s="159"/>
      <c r="AT359" s="154" t="s">
        <v>139</v>
      </c>
      <c r="AU359" s="154" t="s">
        <v>81</v>
      </c>
      <c r="AV359" s="13" t="s">
        <v>83</v>
      </c>
      <c r="AW359" s="13" t="s">
        <v>35</v>
      </c>
      <c r="AX359" s="13" t="s">
        <v>73</v>
      </c>
      <c r="AY359" s="154" t="s">
        <v>123</v>
      </c>
    </row>
    <row r="360" spans="2:65" s="14" customFormat="1">
      <c r="B360" s="163"/>
      <c r="D360" s="147" t="s">
        <v>139</v>
      </c>
      <c r="E360" s="164" t="s">
        <v>3</v>
      </c>
      <c r="F360" s="165" t="s">
        <v>347</v>
      </c>
      <c r="H360" s="166">
        <v>53.2</v>
      </c>
      <c r="I360" s="167"/>
      <c r="L360" s="163"/>
      <c r="M360" s="168"/>
      <c r="T360" s="169"/>
      <c r="AT360" s="164" t="s">
        <v>139</v>
      </c>
      <c r="AU360" s="164" t="s">
        <v>81</v>
      </c>
      <c r="AV360" s="14" t="s">
        <v>155</v>
      </c>
      <c r="AW360" s="14" t="s">
        <v>35</v>
      </c>
      <c r="AX360" s="14" t="s">
        <v>81</v>
      </c>
      <c r="AY360" s="164" t="s">
        <v>123</v>
      </c>
    </row>
    <row r="361" spans="2:65" s="1" customFormat="1" ht="24.2" customHeight="1">
      <c r="B361" s="128"/>
      <c r="C361" s="170" t="s">
        <v>648</v>
      </c>
      <c r="D361" s="170" t="s">
        <v>370</v>
      </c>
      <c r="E361" s="171" t="s">
        <v>1303</v>
      </c>
      <c r="F361" s="172" t="s">
        <v>1295</v>
      </c>
      <c r="G361" s="173" t="s">
        <v>285</v>
      </c>
      <c r="H361" s="174">
        <v>62.005000000000003</v>
      </c>
      <c r="I361" s="175"/>
      <c r="J361" s="176">
        <f>ROUND(I361*H361,2)</f>
        <v>0</v>
      </c>
      <c r="K361" s="172" t="s">
        <v>151</v>
      </c>
      <c r="L361" s="177"/>
      <c r="M361" s="178" t="s">
        <v>3</v>
      </c>
      <c r="N361" s="179" t="s">
        <v>44</v>
      </c>
      <c r="P361" s="138">
        <f>O361*H361</f>
        <v>0</v>
      </c>
      <c r="Q361" s="138">
        <v>0</v>
      </c>
      <c r="R361" s="138">
        <f>Q361*H361</f>
        <v>0</v>
      </c>
      <c r="S361" s="138">
        <v>0</v>
      </c>
      <c r="T361" s="139">
        <f>S361*H361</f>
        <v>0</v>
      </c>
      <c r="AR361" s="140" t="s">
        <v>447</v>
      </c>
      <c r="AT361" s="140" t="s">
        <v>370</v>
      </c>
      <c r="AU361" s="140" t="s">
        <v>81</v>
      </c>
      <c r="AY361" s="18" t="s">
        <v>123</v>
      </c>
      <c r="BE361" s="141">
        <f>IF(N361="základní",J361,0)</f>
        <v>0</v>
      </c>
      <c r="BF361" s="141">
        <f>IF(N361="snížená",J361,0)</f>
        <v>0</v>
      </c>
      <c r="BG361" s="141">
        <f>IF(N361="zákl. přenesená",J361,0)</f>
        <v>0</v>
      </c>
      <c r="BH361" s="141">
        <f>IF(N361="sníž. přenesená",J361,0)</f>
        <v>0</v>
      </c>
      <c r="BI361" s="141">
        <f>IF(N361="nulová",J361,0)</f>
        <v>0</v>
      </c>
      <c r="BJ361" s="18" t="s">
        <v>81</v>
      </c>
      <c r="BK361" s="141">
        <f>ROUND(I361*H361,2)</f>
        <v>0</v>
      </c>
      <c r="BL361" s="18" t="s">
        <v>233</v>
      </c>
      <c r="BM361" s="140" t="s">
        <v>1304</v>
      </c>
    </row>
    <row r="362" spans="2:65" s="13" customFormat="1">
      <c r="B362" s="153"/>
      <c r="D362" s="147" t="s">
        <v>139</v>
      </c>
      <c r="E362" s="154" t="s">
        <v>3</v>
      </c>
      <c r="F362" s="155" t="s">
        <v>1305</v>
      </c>
      <c r="H362" s="156">
        <v>62.005000000000003</v>
      </c>
      <c r="I362" s="157"/>
      <c r="L362" s="153"/>
      <c r="M362" s="158"/>
      <c r="T362" s="159"/>
      <c r="AT362" s="154" t="s">
        <v>139</v>
      </c>
      <c r="AU362" s="154" t="s">
        <v>81</v>
      </c>
      <c r="AV362" s="13" t="s">
        <v>83</v>
      </c>
      <c r="AW362" s="13" t="s">
        <v>35</v>
      </c>
      <c r="AX362" s="13" t="s">
        <v>73</v>
      </c>
      <c r="AY362" s="154" t="s">
        <v>123</v>
      </c>
    </row>
    <row r="363" spans="2:65" s="14" customFormat="1">
      <c r="B363" s="163"/>
      <c r="D363" s="147" t="s">
        <v>139</v>
      </c>
      <c r="E363" s="164" t="s">
        <v>3</v>
      </c>
      <c r="F363" s="165" t="s">
        <v>347</v>
      </c>
      <c r="H363" s="166">
        <v>62.005000000000003</v>
      </c>
      <c r="I363" s="167"/>
      <c r="L363" s="163"/>
      <c r="M363" s="168"/>
      <c r="T363" s="169"/>
      <c r="AT363" s="164" t="s">
        <v>139</v>
      </c>
      <c r="AU363" s="164" t="s">
        <v>81</v>
      </c>
      <c r="AV363" s="14" t="s">
        <v>155</v>
      </c>
      <c r="AW363" s="14" t="s">
        <v>35</v>
      </c>
      <c r="AX363" s="14" t="s">
        <v>81</v>
      </c>
      <c r="AY363" s="164" t="s">
        <v>123</v>
      </c>
    </row>
    <row r="364" spans="2:65" s="1" customFormat="1" ht="24.2" customHeight="1">
      <c r="B364" s="128"/>
      <c r="C364" s="129" t="s">
        <v>653</v>
      </c>
      <c r="D364" s="129" t="s">
        <v>126</v>
      </c>
      <c r="E364" s="130" t="s">
        <v>1306</v>
      </c>
      <c r="F364" s="131" t="s">
        <v>1307</v>
      </c>
      <c r="G364" s="132" t="s">
        <v>285</v>
      </c>
      <c r="H364" s="133">
        <v>25.35</v>
      </c>
      <c r="I364" s="134"/>
      <c r="J364" s="135">
        <f>ROUND(I364*H364,2)</f>
        <v>0</v>
      </c>
      <c r="K364" s="131" t="s">
        <v>130</v>
      </c>
      <c r="L364" s="33"/>
      <c r="M364" s="136" t="s">
        <v>3</v>
      </c>
      <c r="N364" s="137" t="s">
        <v>44</v>
      </c>
      <c r="P364" s="138">
        <f>O364*H364</f>
        <v>0</v>
      </c>
      <c r="Q364" s="138">
        <v>7.6999999999999996E-4</v>
      </c>
      <c r="R364" s="138">
        <f>Q364*H364</f>
        <v>1.9519499999999999E-2</v>
      </c>
      <c r="S364" s="138">
        <v>0</v>
      </c>
      <c r="T364" s="139">
        <f>S364*H364</f>
        <v>0</v>
      </c>
      <c r="AR364" s="140" t="s">
        <v>233</v>
      </c>
      <c r="AT364" s="140" t="s">
        <v>126</v>
      </c>
      <c r="AU364" s="140" t="s">
        <v>81</v>
      </c>
      <c r="AY364" s="18" t="s">
        <v>123</v>
      </c>
      <c r="BE364" s="141">
        <f>IF(N364="základní",J364,0)</f>
        <v>0</v>
      </c>
      <c r="BF364" s="141">
        <f>IF(N364="snížená",J364,0)</f>
        <v>0</v>
      </c>
      <c r="BG364" s="141">
        <f>IF(N364="zákl. přenesená",J364,0)</f>
        <v>0</v>
      </c>
      <c r="BH364" s="141">
        <f>IF(N364="sníž. přenesená",J364,0)</f>
        <v>0</v>
      </c>
      <c r="BI364" s="141">
        <f>IF(N364="nulová",J364,0)</f>
        <v>0</v>
      </c>
      <c r="BJ364" s="18" t="s">
        <v>81</v>
      </c>
      <c r="BK364" s="141">
        <f>ROUND(I364*H364,2)</f>
        <v>0</v>
      </c>
      <c r="BL364" s="18" t="s">
        <v>233</v>
      </c>
      <c r="BM364" s="140" t="s">
        <v>1308</v>
      </c>
    </row>
    <row r="365" spans="2:65" s="1" customFormat="1">
      <c r="B365" s="33"/>
      <c r="D365" s="142" t="s">
        <v>133</v>
      </c>
      <c r="F365" s="143" t="s">
        <v>1309</v>
      </c>
      <c r="I365" s="144"/>
      <c r="L365" s="33"/>
      <c r="M365" s="145"/>
      <c r="T365" s="54"/>
      <c r="AT365" s="18" t="s">
        <v>133</v>
      </c>
      <c r="AU365" s="18" t="s">
        <v>81</v>
      </c>
    </row>
    <row r="366" spans="2:65" s="13" customFormat="1">
      <c r="B366" s="153"/>
      <c r="D366" s="147" t="s">
        <v>139</v>
      </c>
      <c r="E366" s="154" t="s">
        <v>3</v>
      </c>
      <c r="F366" s="155" t="s">
        <v>1310</v>
      </c>
      <c r="H366" s="156">
        <v>25.35</v>
      </c>
      <c r="I366" s="157"/>
      <c r="L366" s="153"/>
      <c r="M366" s="158"/>
      <c r="T366" s="159"/>
      <c r="AT366" s="154" t="s">
        <v>139</v>
      </c>
      <c r="AU366" s="154" t="s">
        <v>81</v>
      </c>
      <c r="AV366" s="13" t="s">
        <v>83</v>
      </c>
      <c r="AW366" s="13" t="s">
        <v>35</v>
      </c>
      <c r="AX366" s="13" t="s">
        <v>73</v>
      </c>
      <c r="AY366" s="154" t="s">
        <v>123</v>
      </c>
    </row>
    <row r="367" spans="2:65" s="14" customFormat="1">
      <c r="B367" s="163"/>
      <c r="D367" s="147" t="s">
        <v>139</v>
      </c>
      <c r="E367" s="164" t="s">
        <v>3</v>
      </c>
      <c r="F367" s="165" t="s">
        <v>347</v>
      </c>
      <c r="H367" s="166">
        <v>25.35</v>
      </c>
      <c r="I367" s="167"/>
      <c r="L367" s="163"/>
      <c r="M367" s="168"/>
      <c r="T367" s="169"/>
      <c r="AT367" s="164" t="s">
        <v>139</v>
      </c>
      <c r="AU367" s="164" t="s">
        <v>81</v>
      </c>
      <c r="AV367" s="14" t="s">
        <v>155</v>
      </c>
      <c r="AW367" s="14" t="s">
        <v>35</v>
      </c>
      <c r="AX367" s="14" t="s">
        <v>81</v>
      </c>
      <c r="AY367" s="164" t="s">
        <v>123</v>
      </c>
    </row>
    <row r="368" spans="2:65" s="1" customFormat="1" ht="16.5" customHeight="1">
      <c r="B368" s="128"/>
      <c r="C368" s="170" t="s">
        <v>657</v>
      </c>
      <c r="D368" s="170" t="s">
        <v>370</v>
      </c>
      <c r="E368" s="171" t="s">
        <v>1311</v>
      </c>
      <c r="F368" s="172" t="s">
        <v>1312</v>
      </c>
      <c r="G368" s="173" t="s">
        <v>285</v>
      </c>
      <c r="H368" s="174">
        <v>27.213999999999999</v>
      </c>
      <c r="I368" s="175"/>
      <c r="J368" s="176">
        <f>ROUND(I368*H368,2)</f>
        <v>0</v>
      </c>
      <c r="K368" s="172" t="s">
        <v>130</v>
      </c>
      <c r="L368" s="177"/>
      <c r="M368" s="178" t="s">
        <v>3</v>
      </c>
      <c r="N368" s="179" t="s">
        <v>44</v>
      </c>
      <c r="P368" s="138">
        <f>O368*H368</f>
        <v>0</v>
      </c>
      <c r="Q368" s="138">
        <v>2.5400000000000002E-3</v>
      </c>
      <c r="R368" s="138">
        <f>Q368*H368</f>
        <v>6.9123560000000001E-2</v>
      </c>
      <c r="S368" s="138">
        <v>0</v>
      </c>
      <c r="T368" s="139">
        <f>S368*H368</f>
        <v>0</v>
      </c>
      <c r="AR368" s="140" t="s">
        <v>447</v>
      </c>
      <c r="AT368" s="140" t="s">
        <v>370</v>
      </c>
      <c r="AU368" s="140" t="s">
        <v>81</v>
      </c>
      <c r="AY368" s="18" t="s">
        <v>123</v>
      </c>
      <c r="BE368" s="141">
        <f>IF(N368="základní",J368,0)</f>
        <v>0</v>
      </c>
      <c r="BF368" s="141">
        <f>IF(N368="snížená",J368,0)</f>
        <v>0</v>
      </c>
      <c r="BG368" s="141">
        <f>IF(N368="zákl. přenesená",J368,0)</f>
        <v>0</v>
      </c>
      <c r="BH368" s="141">
        <f>IF(N368="sníž. přenesená",J368,0)</f>
        <v>0</v>
      </c>
      <c r="BI368" s="141">
        <f>IF(N368="nulová",J368,0)</f>
        <v>0</v>
      </c>
      <c r="BJ368" s="18" t="s">
        <v>81</v>
      </c>
      <c r="BK368" s="141">
        <f>ROUND(I368*H368,2)</f>
        <v>0</v>
      </c>
      <c r="BL368" s="18" t="s">
        <v>233</v>
      </c>
      <c r="BM368" s="140" t="s">
        <v>1313</v>
      </c>
    </row>
    <row r="369" spans="2:65" s="13" customFormat="1">
      <c r="B369" s="153"/>
      <c r="D369" s="147" t="s">
        <v>139</v>
      </c>
      <c r="E369" s="154" t="s">
        <v>3</v>
      </c>
      <c r="F369" s="155" t="s">
        <v>1314</v>
      </c>
      <c r="H369" s="156">
        <v>27.213999999999999</v>
      </c>
      <c r="I369" s="157"/>
      <c r="L369" s="153"/>
      <c r="M369" s="158"/>
      <c r="T369" s="159"/>
      <c r="AT369" s="154" t="s">
        <v>139</v>
      </c>
      <c r="AU369" s="154" t="s">
        <v>81</v>
      </c>
      <c r="AV369" s="13" t="s">
        <v>83</v>
      </c>
      <c r="AW369" s="13" t="s">
        <v>35</v>
      </c>
      <c r="AX369" s="13" t="s">
        <v>73</v>
      </c>
      <c r="AY369" s="154" t="s">
        <v>123</v>
      </c>
    </row>
    <row r="370" spans="2:65" s="14" customFormat="1">
      <c r="B370" s="163"/>
      <c r="D370" s="147" t="s">
        <v>139</v>
      </c>
      <c r="E370" s="164" t="s">
        <v>3</v>
      </c>
      <c r="F370" s="165" t="s">
        <v>347</v>
      </c>
      <c r="H370" s="166">
        <v>27.213999999999999</v>
      </c>
      <c r="I370" s="167"/>
      <c r="L370" s="163"/>
      <c r="M370" s="168"/>
      <c r="T370" s="169"/>
      <c r="AT370" s="164" t="s">
        <v>139</v>
      </c>
      <c r="AU370" s="164" t="s">
        <v>81</v>
      </c>
      <c r="AV370" s="14" t="s">
        <v>155</v>
      </c>
      <c r="AW370" s="14" t="s">
        <v>35</v>
      </c>
      <c r="AX370" s="14" t="s">
        <v>81</v>
      </c>
      <c r="AY370" s="164" t="s">
        <v>123</v>
      </c>
    </row>
    <row r="371" spans="2:65" s="1" customFormat="1" ht="24.2" customHeight="1">
      <c r="B371" s="128"/>
      <c r="C371" s="129" t="s">
        <v>663</v>
      </c>
      <c r="D371" s="129" t="s">
        <v>126</v>
      </c>
      <c r="E371" s="130" t="s">
        <v>1315</v>
      </c>
      <c r="F371" s="131" t="s">
        <v>1316</v>
      </c>
      <c r="G371" s="132" t="s">
        <v>1317</v>
      </c>
      <c r="H371" s="199"/>
      <c r="I371" s="134"/>
      <c r="J371" s="135">
        <f>ROUND(I371*H371,2)</f>
        <v>0</v>
      </c>
      <c r="K371" s="131" t="s">
        <v>130</v>
      </c>
      <c r="L371" s="33"/>
      <c r="M371" s="136" t="s">
        <v>3</v>
      </c>
      <c r="N371" s="137" t="s">
        <v>44</v>
      </c>
      <c r="P371" s="138">
        <f>O371*H371</f>
        <v>0</v>
      </c>
      <c r="Q371" s="138">
        <v>0</v>
      </c>
      <c r="R371" s="138">
        <f>Q371*H371</f>
        <v>0</v>
      </c>
      <c r="S371" s="138">
        <v>0</v>
      </c>
      <c r="T371" s="139">
        <f>S371*H371</f>
        <v>0</v>
      </c>
      <c r="AR371" s="140" t="s">
        <v>233</v>
      </c>
      <c r="AT371" s="140" t="s">
        <v>126</v>
      </c>
      <c r="AU371" s="140" t="s">
        <v>81</v>
      </c>
      <c r="AY371" s="18" t="s">
        <v>123</v>
      </c>
      <c r="BE371" s="141">
        <f>IF(N371="základní",J371,0)</f>
        <v>0</v>
      </c>
      <c r="BF371" s="141">
        <f>IF(N371="snížená",J371,0)</f>
        <v>0</v>
      </c>
      <c r="BG371" s="141">
        <f>IF(N371="zákl. přenesená",J371,0)</f>
        <v>0</v>
      </c>
      <c r="BH371" s="141">
        <f>IF(N371="sníž. přenesená",J371,0)</f>
        <v>0</v>
      </c>
      <c r="BI371" s="141">
        <f>IF(N371="nulová",J371,0)</f>
        <v>0</v>
      </c>
      <c r="BJ371" s="18" t="s">
        <v>81</v>
      </c>
      <c r="BK371" s="141">
        <f>ROUND(I371*H371,2)</f>
        <v>0</v>
      </c>
      <c r="BL371" s="18" t="s">
        <v>233</v>
      </c>
      <c r="BM371" s="140" t="s">
        <v>1318</v>
      </c>
    </row>
    <row r="372" spans="2:65" s="1" customFormat="1">
      <c r="B372" s="33"/>
      <c r="D372" s="142" t="s">
        <v>133</v>
      </c>
      <c r="F372" s="143" t="s">
        <v>1319</v>
      </c>
      <c r="I372" s="144"/>
      <c r="L372" s="33"/>
      <c r="M372" s="145"/>
      <c r="T372" s="54"/>
      <c r="AT372" s="18" t="s">
        <v>133</v>
      </c>
      <c r="AU372" s="18" t="s">
        <v>81</v>
      </c>
    </row>
    <row r="373" spans="2:65" s="11" customFormat="1" ht="25.9" customHeight="1">
      <c r="B373" s="116"/>
      <c r="D373" s="117" t="s">
        <v>72</v>
      </c>
      <c r="E373" s="118" t="s">
        <v>183</v>
      </c>
      <c r="F373" s="118" t="s">
        <v>606</v>
      </c>
      <c r="I373" s="119"/>
      <c r="J373" s="120">
        <f>BK373</f>
        <v>0</v>
      </c>
      <c r="L373" s="116"/>
      <c r="M373" s="121"/>
      <c r="P373" s="122">
        <f>SUM(P374:P414)</f>
        <v>0</v>
      </c>
      <c r="R373" s="122">
        <f>SUM(R374:R414)</f>
        <v>6.8562753599999997</v>
      </c>
      <c r="T373" s="123">
        <f>SUM(T374:T414)</f>
        <v>0</v>
      </c>
      <c r="AR373" s="117" t="s">
        <v>81</v>
      </c>
      <c r="AT373" s="124" t="s">
        <v>72</v>
      </c>
      <c r="AU373" s="124" t="s">
        <v>73</v>
      </c>
      <c r="AY373" s="117" t="s">
        <v>123</v>
      </c>
      <c r="BK373" s="125">
        <f>SUM(BK374:BK414)</f>
        <v>0</v>
      </c>
    </row>
    <row r="374" spans="2:65" s="1" customFormat="1" ht="16.5" customHeight="1">
      <c r="B374" s="128"/>
      <c r="C374" s="129" t="s">
        <v>668</v>
      </c>
      <c r="D374" s="129" t="s">
        <v>126</v>
      </c>
      <c r="E374" s="130" t="s">
        <v>1320</v>
      </c>
      <c r="F374" s="131" t="s">
        <v>1321</v>
      </c>
      <c r="G374" s="132" t="s">
        <v>1085</v>
      </c>
      <c r="H374" s="133">
        <v>2</v>
      </c>
      <c r="I374" s="134"/>
      <c r="J374" s="135">
        <f>ROUND(I374*H374,2)</f>
        <v>0</v>
      </c>
      <c r="K374" s="131" t="s">
        <v>130</v>
      </c>
      <c r="L374" s="33"/>
      <c r="M374" s="136" t="s">
        <v>3</v>
      </c>
      <c r="N374" s="137" t="s">
        <v>44</v>
      </c>
      <c r="P374" s="138">
        <f>O374*H374</f>
        <v>0</v>
      </c>
      <c r="Q374" s="138">
        <v>8.1119999999999998E-2</v>
      </c>
      <c r="R374" s="138">
        <f>Q374*H374</f>
        <v>0.16224</v>
      </c>
      <c r="S374" s="138">
        <v>0</v>
      </c>
      <c r="T374" s="139">
        <f>S374*H374</f>
        <v>0</v>
      </c>
      <c r="AR374" s="140" t="s">
        <v>155</v>
      </c>
      <c r="AT374" s="140" t="s">
        <v>126</v>
      </c>
      <c r="AU374" s="140" t="s">
        <v>81</v>
      </c>
      <c r="AY374" s="18" t="s">
        <v>123</v>
      </c>
      <c r="BE374" s="141">
        <f>IF(N374="základní",J374,0)</f>
        <v>0</v>
      </c>
      <c r="BF374" s="141">
        <f>IF(N374="snížená",J374,0)</f>
        <v>0</v>
      </c>
      <c r="BG374" s="141">
        <f>IF(N374="zákl. přenesená",J374,0)</f>
        <v>0</v>
      </c>
      <c r="BH374" s="141">
        <f>IF(N374="sníž. přenesená",J374,0)</f>
        <v>0</v>
      </c>
      <c r="BI374" s="141">
        <f>IF(N374="nulová",J374,0)</f>
        <v>0</v>
      </c>
      <c r="BJ374" s="18" t="s">
        <v>81</v>
      </c>
      <c r="BK374" s="141">
        <f>ROUND(I374*H374,2)</f>
        <v>0</v>
      </c>
      <c r="BL374" s="18" t="s">
        <v>155</v>
      </c>
      <c r="BM374" s="140" t="s">
        <v>1322</v>
      </c>
    </row>
    <row r="375" spans="2:65" s="1" customFormat="1">
      <c r="B375" s="33"/>
      <c r="D375" s="142" t="s">
        <v>133</v>
      </c>
      <c r="F375" s="143" t="s">
        <v>1323</v>
      </c>
      <c r="I375" s="144"/>
      <c r="L375" s="33"/>
      <c r="M375" s="145"/>
      <c r="T375" s="54"/>
      <c r="AT375" s="18" t="s">
        <v>133</v>
      </c>
      <c r="AU375" s="18" t="s">
        <v>81</v>
      </c>
    </row>
    <row r="376" spans="2:65" s="1" customFormat="1" ht="16.5" customHeight="1">
      <c r="B376" s="128"/>
      <c r="C376" s="129" t="s">
        <v>673</v>
      </c>
      <c r="D376" s="129" t="s">
        <v>126</v>
      </c>
      <c r="E376" s="130" t="s">
        <v>1324</v>
      </c>
      <c r="F376" s="131" t="s">
        <v>1325</v>
      </c>
      <c r="G376" s="132" t="s">
        <v>1085</v>
      </c>
      <c r="H376" s="133">
        <v>2</v>
      </c>
      <c r="I376" s="134"/>
      <c r="J376" s="135">
        <f>ROUND(I376*H376,2)</f>
        <v>0</v>
      </c>
      <c r="K376" s="131" t="s">
        <v>3</v>
      </c>
      <c r="L376" s="33"/>
      <c r="M376" s="136" t="s">
        <v>3</v>
      </c>
      <c r="N376" s="137" t="s">
        <v>44</v>
      </c>
      <c r="P376" s="138">
        <f>O376*H376</f>
        <v>0</v>
      </c>
      <c r="Q376" s="138">
        <v>8.1119999999999998E-2</v>
      </c>
      <c r="R376" s="138">
        <f>Q376*H376</f>
        <v>0.16224</v>
      </c>
      <c r="S376" s="138">
        <v>0</v>
      </c>
      <c r="T376" s="139">
        <f>S376*H376</f>
        <v>0</v>
      </c>
      <c r="AR376" s="140" t="s">
        <v>155</v>
      </c>
      <c r="AT376" s="140" t="s">
        <v>126</v>
      </c>
      <c r="AU376" s="140" t="s">
        <v>81</v>
      </c>
      <c r="AY376" s="18" t="s">
        <v>123</v>
      </c>
      <c r="BE376" s="141">
        <f>IF(N376="základní",J376,0)</f>
        <v>0</v>
      </c>
      <c r="BF376" s="141">
        <f>IF(N376="snížená",J376,0)</f>
        <v>0</v>
      </c>
      <c r="BG376" s="141">
        <f>IF(N376="zákl. přenesená",J376,0)</f>
        <v>0</v>
      </c>
      <c r="BH376" s="141">
        <f>IF(N376="sníž. přenesená",J376,0)</f>
        <v>0</v>
      </c>
      <c r="BI376" s="141">
        <f>IF(N376="nulová",J376,0)</f>
        <v>0</v>
      </c>
      <c r="BJ376" s="18" t="s">
        <v>81</v>
      </c>
      <c r="BK376" s="141">
        <f>ROUND(I376*H376,2)</f>
        <v>0</v>
      </c>
      <c r="BL376" s="18" t="s">
        <v>155</v>
      </c>
      <c r="BM376" s="140" t="s">
        <v>1326</v>
      </c>
    </row>
    <row r="377" spans="2:65" s="1" customFormat="1" ht="24.2" customHeight="1">
      <c r="B377" s="128"/>
      <c r="C377" s="129" t="s">
        <v>678</v>
      </c>
      <c r="D377" s="129" t="s">
        <v>126</v>
      </c>
      <c r="E377" s="130" t="s">
        <v>658</v>
      </c>
      <c r="F377" s="131" t="s">
        <v>1327</v>
      </c>
      <c r="G377" s="132" t="s">
        <v>370</v>
      </c>
      <c r="H377" s="133">
        <v>3.5</v>
      </c>
      <c r="I377" s="134"/>
      <c r="J377" s="135">
        <f>ROUND(I377*H377,2)</f>
        <v>0</v>
      </c>
      <c r="K377" s="131" t="s">
        <v>130</v>
      </c>
      <c r="L377" s="33"/>
      <c r="M377" s="136" t="s">
        <v>3</v>
      </c>
      <c r="N377" s="137" t="s">
        <v>44</v>
      </c>
      <c r="P377" s="138">
        <f>O377*H377</f>
        <v>0</v>
      </c>
      <c r="Q377" s="138">
        <v>0.16850000000000001</v>
      </c>
      <c r="R377" s="138">
        <f>Q377*H377</f>
        <v>0.58975</v>
      </c>
      <c r="S377" s="138">
        <v>0</v>
      </c>
      <c r="T377" s="139">
        <f>S377*H377</f>
        <v>0</v>
      </c>
      <c r="AR377" s="140" t="s">
        <v>155</v>
      </c>
      <c r="AT377" s="140" t="s">
        <v>126</v>
      </c>
      <c r="AU377" s="140" t="s">
        <v>81</v>
      </c>
      <c r="AY377" s="18" t="s">
        <v>123</v>
      </c>
      <c r="BE377" s="141">
        <f>IF(N377="základní",J377,0)</f>
        <v>0</v>
      </c>
      <c r="BF377" s="141">
        <f>IF(N377="snížená",J377,0)</f>
        <v>0</v>
      </c>
      <c r="BG377" s="141">
        <f>IF(N377="zákl. přenesená",J377,0)</f>
        <v>0</v>
      </c>
      <c r="BH377" s="141">
        <f>IF(N377="sníž. přenesená",J377,0)</f>
        <v>0</v>
      </c>
      <c r="BI377" s="141">
        <f>IF(N377="nulová",J377,0)</f>
        <v>0</v>
      </c>
      <c r="BJ377" s="18" t="s">
        <v>81</v>
      </c>
      <c r="BK377" s="141">
        <f>ROUND(I377*H377,2)</f>
        <v>0</v>
      </c>
      <c r="BL377" s="18" t="s">
        <v>155</v>
      </c>
      <c r="BM377" s="140" t="s">
        <v>1328</v>
      </c>
    </row>
    <row r="378" spans="2:65" s="1" customFormat="1">
      <c r="B378" s="33"/>
      <c r="D378" s="142" t="s">
        <v>133</v>
      </c>
      <c r="F378" s="143" t="s">
        <v>1329</v>
      </c>
      <c r="I378" s="144"/>
      <c r="L378" s="33"/>
      <c r="M378" s="145"/>
      <c r="T378" s="54"/>
      <c r="AT378" s="18" t="s">
        <v>133</v>
      </c>
      <c r="AU378" s="18" t="s">
        <v>81</v>
      </c>
    </row>
    <row r="379" spans="2:65" s="13" customFormat="1">
      <c r="B379" s="153"/>
      <c r="D379" s="147" t="s">
        <v>139</v>
      </c>
      <c r="E379" s="154" t="s">
        <v>3</v>
      </c>
      <c r="F379" s="155" t="s">
        <v>1330</v>
      </c>
      <c r="H379" s="156">
        <v>3.5</v>
      </c>
      <c r="I379" s="157"/>
      <c r="L379" s="153"/>
      <c r="M379" s="158"/>
      <c r="T379" s="159"/>
      <c r="AT379" s="154" t="s">
        <v>139</v>
      </c>
      <c r="AU379" s="154" t="s">
        <v>81</v>
      </c>
      <c r="AV379" s="13" t="s">
        <v>83</v>
      </c>
      <c r="AW379" s="13" t="s">
        <v>35</v>
      </c>
      <c r="AX379" s="13" t="s">
        <v>73</v>
      </c>
      <c r="AY379" s="154" t="s">
        <v>123</v>
      </c>
    </row>
    <row r="380" spans="2:65" s="14" customFormat="1">
      <c r="B380" s="163"/>
      <c r="D380" s="147" t="s">
        <v>139</v>
      </c>
      <c r="E380" s="164" t="s">
        <v>3</v>
      </c>
      <c r="F380" s="165" t="s">
        <v>347</v>
      </c>
      <c r="H380" s="166">
        <v>3.5</v>
      </c>
      <c r="I380" s="167"/>
      <c r="L380" s="163"/>
      <c r="M380" s="168"/>
      <c r="T380" s="169"/>
      <c r="AT380" s="164" t="s">
        <v>139</v>
      </c>
      <c r="AU380" s="164" t="s">
        <v>81</v>
      </c>
      <c r="AV380" s="14" t="s">
        <v>155</v>
      </c>
      <c r="AW380" s="14" t="s">
        <v>35</v>
      </c>
      <c r="AX380" s="14" t="s">
        <v>81</v>
      </c>
      <c r="AY380" s="164" t="s">
        <v>123</v>
      </c>
    </row>
    <row r="381" spans="2:65" s="1" customFormat="1" ht="16.5" customHeight="1">
      <c r="B381" s="128"/>
      <c r="C381" s="170" t="s">
        <v>683</v>
      </c>
      <c r="D381" s="170" t="s">
        <v>370</v>
      </c>
      <c r="E381" s="171" t="s">
        <v>1331</v>
      </c>
      <c r="F381" s="172" t="s">
        <v>1332</v>
      </c>
      <c r="G381" s="173" t="s">
        <v>370</v>
      </c>
      <c r="H381" s="174">
        <v>3.57</v>
      </c>
      <c r="I381" s="175"/>
      <c r="J381" s="176">
        <f>ROUND(I381*H381,2)</f>
        <v>0</v>
      </c>
      <c r="K381" s="172" t="s">
        <v>130</v>
      </c>
      <c r="L381" s="177"/>
      <c r="M381" s="178" t="s">
        <v>3</v>
      </c>
      <c r="N381" s="179" t="s">
        <v>44</v>
      </c>
      <c r="P381" s="138">
        <f>O381*H381</f>
        <v>0</v>
      </c>
      <c r="Q381" s="138">
        <v>0.08</v>
      </c>
      <c r="R381" s="138">
        <f>Q381*H381</f>
        <v>0.28560000000000002</v>
      </c>
      <c r="S381" s="138">
        <v>0</v>
      </c>
      <c r="T381" s="139">
        <f>S381*H381</f>
        <v>0</v>
      </c>
      <c r="AR381" s="140" t="s">
        <v>178</v>
      </c>
      <c r="AT381" s="140" t="s">
        <v>370</v>
      </c>
      <c r="AU381" s="140" t="s">
        <v>81</v>
      </c>
      <c r="AY381" s="18" t="s">
        <v>123</v>
      </c>
      <c r="BE381" s="141">
        <f>IF(N381="základní",J381,0)</f>
        <v>0</v>
      </c>
      <c r="BF381" s="141">
        <f>IF(N381="snížená",J381,0)</f>
        <v>0</v>
      </c>
      <c r="BG381" s="141">
        <f>IF(N381="zákl. přenesená",J381,0)</f>
        <v>0</v>
      </c>
      <c r="BH381" s="141">
        <f>IF(N381="sníž. přenesená",J381,0)</f>
        <v>0</v>
      </c>
      <c r="BI381" s="141">
        <f>IF(N381="nulová",J381,0)</f>
        <v>0</v>
      </c>
      <c r="BJ381" s="18" t="s">
        <v>81</v>
      </c>
      <c r="BK381" s="141">
        <f>ROUND(I381*H381,2)</f>
        <v>0</v>
      </c>
      <c r="BL381" s="18" t="s">
        <v>155</v>
      </c>
      <c r="BM381" s="140" t="s">
        <v>1333</v>
      </c>
    </row>
    <row r="382" spans="2:65" s="13" customFormat="1">
      <c r="B382" s="153"/>
      <c r="D382" s="147" t="s">
        <v>139</v>
      </c>
      <c r="E382" s="154" t="s">
        <v>3</v>
      </c>
      <c r="F382" s="155" t="s">
        <v>1334</v>
      </c>
      <c r="H382" s="156">
        <v>3.57</v>
      </c>
      <c r="I382" s="157"/>
      <c r="L382" s="153"/>
      <c r="M382" s="158"/>
      <c r="T382" s="159"/>
      <c r="AT382" s="154" t="s">
        <v>139</v>
      </c>
      <c r="AU382" s="154" t="s">
        <v>81</v>
      </c>
      <c r="AV382" s="13" t="s">
        <v>83</v>
      </c>
      <c r="AW382" s="13" t="s">
        <v>35</v>
      </c>
      <c r="AX382" s="13" t="s">
        <v>73</v>
      </c>
      <c r="AY382" s="154" t="s">
        <v>123</v>
      </c>
    </row>
    <row r="383" spans="2:65" s="14" customFormat="1">
      <c r="B383" s="163"/>
      <c r="D383" s="147" t="s">
        <v>139</v>
      </c>
      <c r="E383" s="164" t="s">
        <v>3</v>
      </c>
      <c r="F383" s="165" t="s">
        <v>347</v>
      </c>
      <c r="H383" s="166">
        <v>3.57</v>
      </c>
      <c r="I383" s="167"/>
      <c r="L383" s="163"/>
      <c r="M383" s="168"/>
      <c r="T383" s="169"/>
      <c r="AT383" s="164" t="s">
        <v>139</v>
      </c>
      <c r="AU383" s="164" t="s">
        <v>81</v>
      </c>
      <c r="AV383" s="14" t="s">
        <v>155</v>
      </c>
      <c r="AW383" s="14" t="s">
        <v>35</v>
      </c>
      <c r="AX383" s="14" t="s">
        <v>81</v>
      </c>
      <c r="AY383" s="164" t="s">
        <v>123</v>
      </c>
    </row>
    <row r="384" spans="2:65" s="1" customFormat="1" ht="24.2" customHeight="1">
      <c r="B384" s="128"/>
      <c r="C384" s="129" t="s">
        <v>688</v>
      </c>
      <c r="D384" s="129" t="s">
        <v>126</v>
      </c>
      <c r="E384" s="130" t="s">
        <v>1335</v>
      </c>
      <c r="F384" s="131" t="s">
        <v>1336</v>
      </c>
      <c r="G384" s="132" t="s">
        <v>370</v>
      </c>
      <c r="H384" s="133">
        <v>28.16</v>
      </c>
      <c r="I384" s="134"/>
      <c r="J384" s="135">
        <f>ROUND(I384*H384,2)</f>
        <v>0</v>
      </c>
      <c r="K384" s="131" t="s">
        <v>130</v>
      </c>
      <c r="L384" s="33"/>
      <c r="M384" s="136" t="s">
        <v>3</v>
      </c>
      <c r="N384" s="137" t="s">
        <v>44</v>
      </c>
      <c r="P384" s="138">
        <f>O384*H384</f>
        <v>0</v>
      </c>
      <c r="Q384" s="138">
        <v>0.14041999999999999</v>
      </c>
      <c r="R384" s="138">
        <f>Q384*H384</f>
        <v>3.9542271999999996</v>
      </c>
      <c r="S384" s="138">
        <v>0</v>
      </c>
      <c r="T384" s="139">
        <f>S384*H384</f>
        <v>0</v>
      </c>
      <c r="AR384" s="140" t="s">
        <v>155</v>
      </c>
      <c r="AT384" s="140" t="s">
        <v>126</v>
      </c>
      <c r="AU384" s="140" t="s">
        <v>81</v>
      </c>
      <c r="AY384" s="18" t="s">
        <v>123</v>
      </c>
      <c r="BE384" s="141">
        <f>IF(N384="základní",J384,0)</f>
        <v>0</v>
      </c>
      <c r="BF384" s="141">
        <f>IF(N384="snížená",J384,0)</f>
        <v>0</v>
      </c>
      <c r="BG384" s="141">
        <f>IF(N384="zákl. přenesená",J384,0)</f>
        <v>0</v>
      </c>
      <c r="BH384" s="141">
        <f>IF(N384="sníž. přenesená",J384,0)</f>
        <v>0</v>
      </c>
      <c r="BI384" s="141">
        <f>IF(N384="nulová",J384,0)</f>
        <v>0</v>
      </c>
      <c r="BJ384" s="18" t="s">
        <v>81</v>
      </c>
      <c r="BK384" s="141">
        <f>ROUND(I384*H384,2)</f>
        <v>0</v>
      </c>
      <c r="BL384" s="18" t="s">
        <v>155</v>
      </c>
      <c r="BM384" s="140" t="s">
        <v>1337</v>
      </c>
    </row>
    <row r="385" spans="2:65" s="1" customFormat="1">
      <c r="B385" s="33"/>
      <c r="D385" s="142" t="s">
        <v>133</v>
      </c>
      <c r="F385" s="143" t="s">
        <v>1338</v>
      </c>
      <c r="I385" s="144"/>
      <c r="L385" s="33"/>
      <c r="M385" s="145"/>
      <c r="T385" s="54"/>
      <c r="AT385" s="18" t="s">
        <v>133</v>
      </c>
      <c r="AU385" s="18" t="s">
        <v>81</v>
      </c>
    </row>
    <row r="386" spans="2:65" s="13" customFormat="1">
      <c r="B386" s="153"/>
      <c r="D386" s="147" t="s">
        <v>139</v>
      </c>
      <c r="E386" s="154" t="s">
        <v>3</v>
      </c>
      <c r="F386" s="155" t="s">
        <v>1339</v>
      </c>
      <c r="H386" s="156">
        <v>28.16</v>
      </c>
      <c r="I386" s="157"/>
      <c r="L386" s="153"/>
      <c r="M386" s="158"/>
      <c r="T386" s="159"/>
      <c r="AT386" s="154" t="s">
        <v>139</v>
      </c>
      <c r="AU386" s="154" t="s">
        <v>81</v>
      </c>
      <c r="AV386" s="13" t="s">
        <v>83</v>
      </c>
      <c r="AW386" s="13" t="s">
        <v>35</v>
      </c>
      <c r="AX386" s="13" t="s">
        <v>73</v>
      </c>
      <c r="AY386" s="154" t="s">
        <v>123</v>
      </c>
    </row>
    <row r="387" spans="2:65" s="14" customFormat="1">
      <c r="B387" s="163"/>
      <c r="D387" s="147" t="s">
        <v>139</v>
      </c>
      <c r="E387" s="164" t="s">
        <v>3</v>
      </c>
      <c r="F387" s="165" t="s">
        <v>347</v>
      </c>
      <c r="H387" s="166">
        <v>28.16</v>
      </c>
      <c r="I387" s="167"/>
      <c r="L387" s="163"/>
      <c r="M387" s="168"/>
      <c r="T387" s="169"/>
      <c r="AT387" s="164" t="s">
        <v>139</v>
      </c>
      <c r="AU387" s="164" t="s">
        <v>81</v>
      </c>
      <c r="AV387" s="14" t="s">
        <v>155</v>
      </c>
      <c r="AW387" s="14" t="s">
        <v>35</v>
      </c>
      <c r="AX387" s="14" t="s">
        <v>81</v>
      </c>
      <c r="AY387" s="164" t="s">
        <v>123</v>
      </c>
    </row>
    <row r="388" spans="2:65" s="1" customFormat="1" ht="16.5" customHeight="1">
      <c r="B388" s="128"/>
      <c r="C388" s="170" t="s">
        <v>693</v>
      </c>
      <c r="D388" s="170" t="s">
        <v>370</v>
      </c>
      <c r="E388" s="171" t="s">
        <v>1340</v>
      </c>
      <c r="F388" s="172" t="s">
        <v>1341</v>
      </c>
      <c r="G388" s="173" t="s">
        <v>370</v>
      </c>
      <c r="H388" s="174">
        <v>28.722999999999999</v>
      </c>
      <c r="I388" s="175"/>
      <c r="J388" s="176">
        <f>ROUND(I388*H388,2)</f>
        <v>0</v>
      </c>
      <c r="K388" s="172" t="s">
        <v>130</v>
      </c>
      <c r="L388" s="177"/>
      <c r="M388" s="178" t="s">
        <v>3</v>
      </c>
      <c r="N388" s="179" t="s">
        <v>44</v>
      </c>
      <c r="P388" s="138">
        <f>O388*H388</f>
        <v>0</v>
      </c>
      <c r="Q388" s="138">
        <v>5.6120000000000003E-2</v>
      </c>
      <c r="R388" s="138">
        <f>Q388*H388</f>
        <v>1.61193476</v>
      </c>
      <c r="S388" s="138">
        <v>0</v>
      </c>
      <c r="T388" s="139">
        <f>S388*H388</f>
        <v>0</v>
      </c>
      <c r="AR388" s="140" t="s">
        <v>178</v>
      </c>
      <c r="AT388" s="140" t="s">
        <v>370</v>
      </c>
      <c r="AU388" s="140" t="s">
        <v>81</v>
      </c>
      <c r="AY388" s="18" t="s">
        <v>123</v>
      </c>
      <c r="BE388" s="141">
        <f>IF(N388="základní",J388,0)</f>
        <v>0</v>
      </c>
      <c r="BF388" s="141">
        <f>IF(N388="snížená",J388,0)</f>
        <v>0</v>
      </c>
      <c r="BG388" s="141">
        <f>IF(N388="zákl. přenesená",J388,0)</f>
        <v>0</v>
      </c>
      <c r="BH388" s="141">
        <f>IF(N388="sníž. přenesená",J388,0)</f>
        <v>0</v>
      </c>
      <c r="BI388" s="141">
        <f>IF(N388="nulová",J388,0)</f>
        <v>0</v>
      </c>
      <c r="BJ388" s="18" t="s">
        <v>81</v>
      </c>
      <c r="BK388" s="141">
        <f>ROUND(I388*H388,2)</f>
        <v>0</v>
      </c>
      <c r="BL388" s="18" t="s">
        <v>155</v>
      </c>
      <c r="BM388" s="140" t="s">
        <v>1342</v>
      </c>
    </row>
    <row r="389" spans="2:65" s="13" customFormat="1">
      <c r="B389" s="153"/>
      <c r="D389" s="147" t="s">
        <v>139</v>
      </c>
      <c r="E389" s="154" t="s">
        <v>3</v>
      </c>
      <c r="F389" s="155" t="s">
        <v>1343</v>
      </c>
      <c r="H389" s="156">
        <v>28.722999999999999</v>
      </c>
      <c r="I389" s="157"/>
      <c r="L389" s="153"/>
      <c r="M389" s="158"/>
      <c r="T389" s="159"/>
      <c r="AT389" s="154" t="s">
        <v>139</v>
      </c>
      <c r="AU389" s="154" t="s">
        <v>81</v>
      </c>
      <c r="AV389" s="13" t="s">
        <v>83</v>
      </c>
      <c r="AW389" s="13" t="s">
        <v>35</v>
      </c>
      <c r="AX389" s="13" t="s">
        <v>73</v>
      </c>
      <c r="AY389" s="154" t="s">
        <v>123</v>
      </c>
    </row>
    <row r="390" spans="2:65" s="14" customFormat="1">
      <c r="B390" s="163"/>
      <c r="D390" s="147" t="s">
        <v>139</v>
      </c>
      <c r="E390" s="164" t="s">
        <v>3</v>
      </c>
      <c r="F390" s="165" t="s">
        <v>347</v>
      </c>
      <c r="H390" s="166">
        <v>28.722999999999999</v>
      </c>
      <c r="I390" s="167"/>
      <c r="L390" s="163"/>
      <c r="M390" s="168"/>
      <c r="T390" s="169"/>
      <c r="AT390" s="164" t="s">
        <v>139</v>
      </c>
      <c r="AU390" s="164" t="s">
        <v>81</v>
      </c>
      <c r="AV390" s="14" t="s">
        <v>155</v>
      </c>
      <c r="AW390" s="14" t="s">
        <v>35</v>
      </c>
      <c r="AX390" s="14" t="s">
        <v>81</v>
      </c>
      <c r="AY390" s="164" t="s">
        <v>123</v>
      </c>
    </row>
    <row r="391" spans="2:65" s="1" customFormat="1" ht="24.2" customHeight="1">
      <c r="B391" s="128"/>
      <c r="C391" s="129" t="s">
        <v>698</v>
      </c>
      <c r="D391" s="129" t="s">
        <v>126</v>
      </c>
      <c r="E391" s="130" t="s">
        <v>1344</v>
      </c>
      <c r="F391" s="131" t="s">
        <v>1345</v>
      </c>
      <c r="G391" s="132" t="s">
        <v>311</v>
      </c>
      <c r="H391" s="133">
        <v>3</v>
      </c>
      <c r="I391" s="134"/>
      <c r="J391" s="135">
        <f>ROUND(I391*H391,2)</f>
        <v>0</v>
      </c>
      <c r="K391" s="131" t="s">
        <v>130</v>
      </c>
      <c r="L391" s="33"/>
      <c r="M391" s="136" t="s">
        <v>3</v>
      </c>
      <c r="N391" s="137" t="s">
        <v>44</v>
      </c>
      <c r="P391" s="138">
        <f>O391*H391</f>
        <v>0</v>
      </c>
      <c r="Q391" s="138">
        <v>2.7999999999999998E-4</v>
      </c>
      <c r="R391" s="138">
        <f>Q391*H391</f>
        <v>8.3999999999999993E-4</v>
      </c>
      <c r="S391" s="138">
        <v>0</v>
      </c>
      <c r="T391" s="139">
        <f>S391*H391</f>
        <v>0</v>
      </c>
      <c r="AR391" s="140" t="s">
        <v>155</v>
      </c>
      <c r="AT391" s="140" t="s">
        <v>126</v>
      </c>
      <c r="AU391" s="140" t="s">
        <v>81</v>
      </c>
      <c r="AY391" s="18" t="s">
        <v>123</v>
      </c>
      <c r="BE391" s="141">
        <f>IF(N391="základní",J391,0)</f>
        <v>0</v>
      </c>
      <c r="BF391" s="141">
        <f>IF(N391="snížená",J391,0)</f>
        <v>0</v>
      </c>
      <c r="BG391" s="141">
        <f>IF(N391="zákl. přenesená",J391,0)</f>
        <v>0</v>
      </c>
      <c r="BH391" s="141">
        <f>IF(N391="sníž. přenesená",J391,0)</f>
        <v>0</v>
      </c>
      <c r="BI391" s="141">
        <f>IF(N391="nulová",J391,0)</f>
        <v>0</v>
      </c>
      <c r="BJ391" s="18" t="s">
        <v>81</v>
      </c>
      <c r="BK391" s="141">
        <f>ROUND(I391*H391,2)</f>
        <v>0</v>
      </c>
      <c r="BL391" s="18" t="s">
        <v>155</v>
      </c>
      <c r="BM391" s="140" t="s">
        <v>1346</v>
      </c>
    </row>
    <row r="392" spans="2:65" s="1" customFormat="1">
      <c r="B392" s="33"/>
      <c r="D392" s="142" t="s">
        <v>133</v>
      </c>
      <c r="F392" s="143" t="s">
        <v>1347</v>
      </c>
      <c r="I392" s="144"/>
      <c r="L392" s="33"/>
      <c r="M392" s="145"/>
      <c r="T392" s="54"/>
      <c r="AT392" s="18" t="s">
        <v>133</v>
      </c>
      <c r="AU392" s="18" t="s">
        <v>81</v>
      </c>
    </row>
    <row r="393" spans="2:65" s="1" customFormat="1">
      <c r="B393" s="33"/>
      <c r="D393" s="147" t="s">
        <v>858</v>
      </c>
      <c r="F393" s="188" t="s">
        <v>1348</v>
      </c>
      <c r="I393" s="144"/>
      <c r="L393" s="33"/>
      <c r="M393" s="145"/>
      <c r="T393" s="54"/>
      <c r="AT393" s="18" t="s">
        <v>858</v>
      </c>
      <c r="AU393" s="18" t="s">
        <v>81</v>
      </c>
    </row>
    <row r="394" spans="2:65" s="13" customFormat="1">
      <c r="B394" s="153"/>
      <c r="D394" s="147" t="s">
        <v>139</v>
      </c>
      <c r="E394" s="154" t="s">
        <v>3</v>
      </c>
      <c r="F394" s="155" t="s">
        <v>1349</v>
      </c>
      <c r="H394" s="156">
        <v>3</v>
      </c>
      <c r="I394" s="157"/>
      <c r="L394" s="153"/>
      <c r="M394" s="158"/>
      <c r="T394" s="159"/>
      <c r="AT394" s="154" t="s">
        <v>139</v>
      </c>
      <c r="AU394" s="154" t="s">
        <v>81</v>
      </c>
      <c r="AV394" s="13" t="s">
        <v>83</v>
      </c>
      <c r="AW394" s="13" t="s">
        <v>35</v>
      </c>
      <c r="AX394" s="13" t="s">
        <v>81</v>
      </c>
      <c r="AY394" s="154" t="s">
        <v>123</v>
      </c>
    </row>
    <row r="395" spans="2:65" s="1" customFormat="1" ht="24.2" customHeight="1">
      <c r="B395" s="128"/>
      <c r="C395" s="129" t="s">
        <v>703</v>
      </c>
      <c r="D395" s="129" t="s">
        <v>126</v>
      </c>
      <c r="E395" s="130" t="s">
        <v>1350</v>
      </c>
      <c r="F395" s="131" t="s">
        <v>1351</v>
      </c>
      <c r="G395" s="132" t="s">
        <v>370</v>
      </c>
      <c r="H395" s="133">
        <v>32.4</v>
      </c>
      <c r="I395" s="134"/>
      <c r="J395" s="135">
        <f>ROUND(I395*H395,2)</f>
        <v>0</v>
      </c>
      <c r="K395" s="131" t="s">
        <v>130</v>
      </c>
      <c r="L395" s="33"/>
      <c r="M395" s="136" t="s">
        <v>3</v>
      </c>
      <c r="N395" s="137" t="s">
        <v>44</v>
      </c>
      <c r="P395" s="138">
        <f>O395*H395</f>
        <v>0</v>
      </c>
      <c r="Q395" s="138">
        <v>5.0000000000000001E-4</v>
      </c>
      <c r="R395" s="138">
        <f>Q395*H395</f>
        <v>1.6199999999999999E-2</v>
      </c>
      <c r="S395" s="138">
        <v>0</v>
      </c>
      <c r="T395" s="139">
        <f>S395*H395</f>
        <v>0</v>
      </c>
      <c r="AR395" s="140" t="s">
        <v>155</v>
      </c>
      <c r="AT395" s="140" t="s">
        <v>126</v>
      </c>
      <c r="AU395" s="140" t="s">
        <v>81</v>
      </c>
      <c r="AY395" s="18" t="s">
        <v>123</v>
      </c>
      <c r="BE395" s="141">
        <f>IF(N395="základní",J395,0)</f>
        <v>0</v>
      </c>
      <c r="BF395" s="141">
        <f>IF(N395="snížená",J395,0)</f>
        <v>0</v>
      </c>
      <c r="BG395" s="141">
        <f>IF(N395="zákl. přenesená",J395,0)</f>
        <v>0</v>
      </c>
      <c r="BH395" s="141">
        <f>IF(N395="sníž. přenesená",J395,0)</f>
        <v>0</v>
      </c>
      <c r="BI395" s="141">
        <f>IF(N395="nulová",J395,0)</f>
        <v>0</v>
      </c>
      <c r="BJ395" s="18" t="s">
        <v>81</v>
      </c>
      <c r="BK395" s="141">
        <f>ROUND(I395*H395,2)</f>
        <v>0</v>
      </c>
      <c r="BL395" s="18" t="s">
        <v>155</v>
      </c>
      <c r="BM395" s="140" t="s">
        <v>1352</v>
      </c>
    </row>
    <row r="396" spans="2:65" s="1" customFormat="1">
      <c r="B396" s="33"/>
      <c r="D396" s="142" t="s">
        <v>133</v>
      </c>
      <c r="F396" s="143" t="s">
        <v>1353</v>
      </c>
      <c r="I396" s="144"/>
      <c r="L396" s="33"/>
      <c r="M396" s="145"/>
      <c r="T396" s="54"/>
      <c r="AT396" s="18" t="s">
        <v>133</v>
      </c>
      <c r="AU396" s="18" t="s">
        <v>81</v>
      </c>
    </row>
    <row r="397" spans="2:65" s="13" customFormat="1">
      <c r="B397" s="153"/>
      <c r="D397" s="147" t="s">
        <v>139</v>
      </c>
      <c r="E397" s="154" t="s">
        <v>3</v>
      </c>
      <c r="F397" s="155" t="s">
        <v>1354</v>
      </c>
      <c r="H397" s="156">
        <v>32.4</v>
      </c>
      <c r="I397" s="157"/>
      <c r="L397" s="153"/>
      <c r="M397" s="158"/>
      <c r="T397" s="159"/>
      <c r="AT397" s="154" t="s">
        <v>139</v>
      </c>
      <c r="AU397" s="154" t="s">
        <v>81</v>
      </c>
      <c r="AV397" s="13" t="s">
        <v>83</v>
      </c>
      <c r="AW397" s="13" t="s">
        <v>35</v>
      </c>
      <c r="AX397" s="13" t="s">
        <v>73</v>
      </c>
      <c r="AY397" s="154" t="s">
        <v>123</v>
      </c>
    </row>
    <row r="398" spans="2:65" s="14" customFormat="1">
      <c r="B398" s="163"/>
      <c r="D398" s="147" t="s">
        <v>139</v>
      </c>
      <c r="E398" s="164" t="s">
        <v>3</v>
      </c>
      <c r="F398" s="165" t="s">
        <v>347</v>
      </c>
      <c r="H398" s="166">
        <v>32.4</v>
      </c>
      <c r="I398" s="167"/>
      <c r="L398" s="163"/>
      <c r="M398" s="168"/>
      <c r="T398" s="169"/>
      <c r="AT398" s="164" t="s">
        <v>139</v>
      </c>
      <c r="AU398" s="164" t="s">
        <v>81</v>
      </c>
      <c r="AV398" s="14" t="s">
        <v>155</v>
      </c>
      <c r="AW398" s="14" t="s">
        <v>35</v>
      </c>
      <c r="AX398" s="14" t="s">
        <v>81</v>
      </c>
      <c r="AY398" s="164" t="s">
        <v>123</v>
      </c>
    </row>
    <row r="399" spans="2:65" s="1" customFormat="1" ht="24.2" customHeight="1">
      <c r="B399" s="128"/>
      <c r="C399" s="129" t="s">
        <v>708</v>
      </c>
      <c r="D399" s="129" t="s">
        <v>126</v>
      </c>
      <c r="E399" s="130" t="s">
        <v>1355</v>
      </c>
      <c r="F399" s="131" t="s">
        <v>1356</v>
      </c>
      <c r="G399" s="132" t="s">
        <v>370</v>
      </c>
      <c r="H399" s="133">
        <v>19.399999999999999</v>
      </c>
      <c r="I399" s="134"/>
      <c r="J399" s="135">
        <f>ROUND(I399*H399,2)</f>
        <v>0</v>
      </c>
      <c r="K399" s="131" t="s">
        <v>130</v>
      </c>
      <c r="L399" s="33"/>
      <c r="M399" s="136" t="s">
        <v>3</v>
      </c>
      <c r="N399" s="137" t="s">
        <v>44</v>
      </c>
      <c r="P399" s="138">
        <f>O399*H399</f>
        <v>0</v>
      </c>
      <c r="Q399" s="138">
        <v>8.8000000000000003E-4</v>
      </c>
      <c r="R399" s="138">
        <f>Q399*H399</f>
        <v>1.7072E-2</v>
      </c>
      <c r="S399" s="138">
        <v>0</v>
      </c>
      <c r="T399" s="139">
        <f>S399*H399</f>
        <v>0</v>
      </c>
      <c r="AR399" s="140" t="s">
        <v>155</v>
      </c>
      <c r="AT399" s="140" t="s">
        <v>126</v>
      </c>
      <c r="AU399" s="140" t="s">
        <v>81</v>
      </c>
      <c r="AY399" s="18" t="s">
        <v>123</v>
      </c>
      <c r="BE399" s="141">
        <f>IF(N399="základní",J399,0)</f>
        <v>0</v>
      </c>
      <c r="BF399" s="141">
        <f>IF(N399="snížená",J399,0)</f>
        <v>0</v>
      </c>
      <c r="BG399" s="141">
        <f>IF(N399="zákl. přenesená",J399,0)</f>
        <v>0</v>
      </c>
      <c r="BH399" s="141">
        <f>IF(N399="sníž. přenesená",J399,0)</f>
        <v>0</v>
      </c>
      <c r="BI399" s="141">
        <f>IF(N399="nulová",J399,0)</f>
        <v>0</v>
      </c>
      <c r="BJ399" s="18" t="s">
        <v>81</v>
      </c>
      <c r="BK399" s="141">
        <f>ROUND(I399*H399,2)</f>
        <v>0</v>
      </c>
      <c r="BL399" s="18" t="s">
        <v>155</v>
      </c>
      <c r="BM399" s="140" t="s">
        <v>1357</v>
      </c>
    </row>
    <row r="400" spans="2:65" s="1" customFormat="1">
      <c r="B400" s="33"/>
      <c r="D400" s="142" t="s">
        <v>133</v>
      </c>
      <c r="F400" s="143" t="s">
        <v>1358</v>
      </c>
      <c r="I400" s="144"/>
      <c r="L400" s="33"/>
      <c r="M400" s="145"/>
      <c r="T400" s="54"/>
      <c r="AT400" s="18" t="s">
        <v>133</v>
      </c>
      <c r="AU400" s="18" t="s">
        <v>81</v>
      </c>
    </row>
    <row r="401" spans="2:65" s="13" customFormat="1">
      <c r="B401" s="153"/>
      <c r="D401" s="147" t="s">
        <v>139</v>
      </c>
      <c r="E401" s="154" t="s">
        <v>3</v>
      </c>
      <c r="F401" s="155" t="s">
        <v>1359</v>
      </c>
      <c r="H401" s="156">
        <v>19.399999999999999</v>
      </c>
      <c r="I401" s="157"/>
      <c r="L401" s="153"/>
      <c r="M401" s="158"/>
      <c r="T401" s="159"/>
      <c r="AT401" s="154" t="s">
        <v>139</v>
      </c>
      <c r="AU401" s="154" t="s">
        <v>81</v>
      </c>
      <c r="AV401" s="13" t="s">
        <v>83</v>
      </c>
      <c r="AW401" s="13" t="s">
        <v>35</v>
      </c>
      <c r="AX401" s="13" t="s">
        <v>73</v>
      </c>
      <c r="AY401" s="154" t="s">
        <v>123</v>
      </c>
    </row>
    <row r="402" spans="2:65" s="14" customFormat="1">
      <c r="B402" s="163"/>
      <c r="D402" s="147" t="s">
        <v>139</v>
      </c>
      <c r="E402" s="164" t="s">
        <v>3</v>
      </c>
      <c r="F402" s="165" t="s">
        <v>347</v>
      </c>
      <c r="H402" s="166">
        <v>19.399999999999999</v>
      </c>
      <c r="I402" s="167"/>
      <c r="L402" s="163"/>
      <c r="M402" s="168"/>
      <c r="T402" s="169"/>
      <c r="AT402" s="164" t="s">
        <v>139</v>
      </c>
      <c r="AU402" s="164" t="s">
        <v>81</v>
      </c>
      <c r="AV402" s="14" t="s">
        <v>155</v>
      </c>
      <c r="AW402" s="14" t="s">
        <v>35</v>
      </c>
      <c r="AX402" s="14" t="s">
        <v>81</v>
      </c>
      <c r="AY402" s="164" t="s">
        <v>123</v>
      </c>
    </row>
    <row r="403" spans="2:65" s="1" customFormat="1" ht="16.5" customHeight="1">
      <c r="B403" s="128"/>
      <c r="C403" s="129" t="s">
        <v>715</v>
      </c>
      <c r="D403" s="129" t="s">
        <v>126</v>
      </c>
      <c r="E403" s="130" t="s">
        <v>1360</v>
      </c>
      <c r="F403" s="131" t="s">
        <v>1361</v>
      </c>
      <c r="G403" s="132" t="s">
        <v>1001</v>
      </c>
      <c r="H403" s="133">
        <v>55.07</v>
      </c>
      <c r="I403" s="134"/>
      <c r="J403" s="135">
        <f>ROUND(I403*H403,2)</f>
        <v>0</v>
      </c>
      <c r="K403" s="131" t="s">
        <v>130</v>
      </c>
      <c r="L403" s="33"/>
      <c r="M403" s="136" t="s">
        <v>3</v>
      </c>
      <c r="N403" s="137" t="s">
        <v>44</v>
      </c>
      <c r="P403" s="138">
        <f>O403*H403</f>
        <v>0</v>
      </c>
      <c r="Q403" s="138">
        <v>1.0200000000000001E-3</v>
      </c>
      <c r="R403" s="138">
        <f>Q403*H403</f>
        <v>5.6171400000000003E-2</v>
      </c>
      <c r="S403" s="138">
        <v>0</v>
      </c>
      <c r="T403" s="139">
        <f>S403*H403</f>
        <v>0</v>
      </c>
      <c r="AR403" s="140" t="s">
        <v>155</v>
      </c>
      <c r="AT403" s="140" t="s">
        <v>126</v>
      </c>
      <c r="AU403" s="140" t="s">
        <v>81</v>
      </c>
      <c r="AY403" s="18" t="s">
        <v>123</v>
      </c>
      <c r="BE403" s="141">
        <f>IF(N403="základní",J403,0)</f>
        <v>0</v>
      </c>
      <c r="BF403" s="141">
        <f>IF(N403="snížená",J403,0)</f>
        <v>0</v>
      </c>
      <c r="BG403" s="141">
        <f>IF(N403="zákl. přenesená",J403,0)</f>
        <v>0</v>
      </c>
      <c r="BH403" s="141">
        <f>IF(N403="sníž. přenesená",J403,0)</f>
        <v>0</v>
      </c>
      <c r="BI403" s="141">
        <f>IF(N403="nulová",J403,0)</f>
        <v>0</v>
      </c>
      <c r="BJ403" s="18" t="s">
        <v>81</v>
      </c>
      <c r="BK403" s="141">
        <f>ROUND(I403*H403,2)</f>
        <v>0</v>
      </c>
      <c r="BL403" s="18" t="s">
        <v>155</v>
      </c>
      <c r="BM403" s="140" t="s">
        <v>1362</v>
      </c>
    </row>
    <row r="404" spans="2:65" s="1" customFormat="1">
      <c r="B404" s="33"/>
      <c r="D404" s="142" t="s">
        <v>133</v>
      </c>
      <c r="F404" s="143" t="s">
        <v>1363</v>
      </c>
      <c r="I404" s="144"/>
      <c r="L404" s="33"/>
      <c r="M404" s="145"/>
      <c r="T404" s="54"/>
      <c r="AT404" s="18" t="s">
        <v>133</v>
      </c>
      <c r="AU404" s="18" t="s">
        <v>81</v>
      </c>
    </row>
    <row r="405" spans="2:65" s="1" customFormat="1">
      <c r="B405" s="33"/>
      <c r="D405" s="147" t="s">
        <v>858</v>
      </c>
      <c r="F405" s="188" t="s">
        <v>1364</v>
      </c>
      <c r="I405" s="144"/>
      <c r="L405" s="33"/>
      <c r="M405" s="145"/>
      <c r="T405" s="54"/>
      <c r="AT405" s="18" t="s">
        <v>858</v>
      </c>
      <c r="AU405" s="18" t="s">
        <v>81</v>
      </c>
    </row>
    <row r="406" spans="2:65" s="13" customFormat="1">
      <c r="B406" s="153"/>
      <c r="D406" s="147" t="s">
        <v>139</v>
      </c>
      <c r="E406" s="154" t="s">
        <v>3</v>
      </c>
      <c r="F406" s="155" t="s">
        <v>1292</v>
      </c>
      <c r="H406" s="156">
        <v>24.05</v>
      </c>
      <c r="I406" s="157"/>
      <c r="L406" s="153"/>
      <c r="M406" s="158"/>
      <c r="T406" s="159"/>
      <c r="AT406" s="154" t="s">
        <v>139</v>
      </c>
      <c r="AU406" s="154" t="s">
        <v>81</v>
      </c>
      <c r="AV406" s="13" t="s">
        <v>83</v>
      </c>
      <c r="AW406" s="13" t="s">
        <v>35</v>
      </c>
      <c r="AX406" s="13" t="s">
        <v>73</v>
      </c>
      <c r="AY406" s="154" t="s">
        <v>123</v>
      </c>
    </row>
    <row r="407" spans="2:65" s="13" customFormat="1">
      <c r="B407" s="153"/>
      <c r="D407" s="147" t="s">
        <v>139</v>
      </c>
      <c r="E407" s="154" t="s">
        <v>3</v>
      </c>
      <c r="F407" s="155" t="s">
        <v>1365</v>
      </c>
      <c r="H407" s="156">
        <v>14.06</v>
      </c>
      <c r="I407" s="157"/>
      <c r="L407" s="153"/>
      <c r="M407" s="158"/>
      <c r="T407" s="159"/>
      <c r="AT407" s="154" t="s">
        <v>139</v>
      </c>
      <c r="AU407" s="154" t="s">
        <v>81</v>
      </c>
      <c r="AV407" s="13" t="s">
        <v>83</v>
      </c>
      <c r="AW407" s="13" t="s">
        <v>35</v>
      </c>
      <c r="AX407" s="13" t="s">
        <v>73</v>
      </c>
      <c r="AY407" s="154" t="s">
        <v>123</v>
      </c>
    </row>
    <row r="408" spans="2:65" s="13" customFormat="1">
      <c r="B408" s="153"/>
      <c r="D408" s="147" t="s">
        <v>139</v>
      </c>
      <c r="E408" s="154" t="s">
        <v>3</v>
      </c>
      <c r="F408" s="155" t="s">
        <v>1263</v>
      </c>
      <c r="H408" s="156">
        <v>4.5599999999999996</v>
      </c>
      <c r="I408" s="157"/>
      <c r="L408" s="153"/>
      <c r="M408" s="158"/>
      <c r="T408" s="159"/>
      <c r="AT408" s="154" t="s">
        <v>139</v>
      </c>
      <c r="AU408" s="154" t="s">
        <v>81</v>
      </c>
      <c r="AV408" s="13" t="s">
        <v>83</v>
      </c>
      <c r="AW408" s="13" t="s">
        <v>35</v>
      </c>
      <c r="AX408" s="13" t="s">
        <v>73</v>
      </c>
      <c r="AY408" s="154" t="s">
        <v>123</v>
      </c>
    </row>
    <row r="409" spans="2:65" s="13" customFormat="1">
      <c r="B409" s="153"/>
      <c r="D409" s="147" t="s">
        <v>139</v>
      </c>
      <c r="E409" s="154" t="s">
        <v>3</v>
      </c>
      <c r="F409" s="155" t="s">
        <v>1366</v>
      </c>
      <c r="H409" s="156">
        <v>12.4</v>
      </c>
      <c r="I409" s="157"/>
      <c r="L409" s="153"/>
      <c r="M409" s="158"/>
      <c r="T409" s="159"/>
      <c r="AT409" s="154" t="s">
        <v>139</v>
      </c>
      <c r="AU409" s="154" t="s">
        <v>81</v>
      </c>
      <c r="AV409" s="13" t="s">
        <v>83</v>
      </c>
      <c r="AW409" s="13" t="s">
        <v>35</v>
      </c>
      <c r="AX409" s="13" t="s">
        <v>73</v>
      </c>
      <c r="AY409" s="154" t="s">
        <v>123</v>
      </c>
    </row>
    <row r="410" spans="2:65" s="14" customFormat="1">
      <c r="B410" s="163"/>
      <c r="D410" s="147" t="s">
        <v>139</v>
      </c>
      <c r="E410" s="164" t="s">
        <v>3</v>
      </c>
      <c r="F410" s="165" t="s">
        <v>347</v>
      </c>
      <c r="H410" s="166">
        <v>55.07</v>
      </c>
      <c r="I410" s="167"/>
      <c r="L410" s="163"/>
      <c r="M410" s="168"/>
      <c r="T410" s="169"/>
      <c r="AT410" s="164" t="s">
        <v>139</v>
      </c>
      <c r="AU410" s="164" t="s">
        <v>81</v>
      </c>
      <c r="AV410" s="14" t="s">
        <v>155</v>
      </c>
      <c r="AW410" s="14" t="s">
        <v>35</v>
      </c>
      <c r="AX410" s="14" t="s">
        <v>81</v>
      </c>
      <c r="AY410" s="164" t="s">
        <v>123</v>
      </c>
    </row>
    <row r="411" spans="2:65" s="1" customFormat="1" ht="16.5" customHeight="1">
      <c r="B411" s="128"/>
      <c r="C411" s="129" t="s">
        <v>720</v>
      </c>
      <c r="D411" s="129" t="s">
        <v>126</v>
      </c>
      <c r="E411" s="130" t="s">
        <v>1367</v>
      </c>
      <c r="F411" s="131" t="s">
        <v>1368</v>
      </c>
      <c r="G411" s="132" t="s">
        <v>370</v>
      </c>
      <c r="H411" s="133">
        <v>32.4</v>
      </c>
      <c r="I411" s="134"/>
      <c r="J411" s="135">
        <f>ROUND(I411*H411,2)</f>
        <v>0</v>
      </c>
      <c r="K411" s="131" t="s">
        <v>130</v>
      </c>
      <c r="L411" s="33"/>
      <c r="M411" s="136" t="s">
        <v>3</v>
      </c>
      <c r="N411" s="137" t="s">
        <v>44</v>
      </c>
      <c r="P411" s="138">
        <f>O411*H411</f>
        <v>0</v>
      </c>
      <c r="Q411" s="138">
        <v>0</v>
      </c>
      <c r="R411" s="138">
        <f>Q411*H411</f>
        <v>0</v>
      </c>
      <c r="S411" s="138">
        <v>0</v>
      </c>
      <c r="T411" s="139">
        <f>S411*H411</f>
        <v>0</v>
      </c>
      <c r="AR411" s="140" t="s">
        <v>155</v>
      </c>
      <c r="AT411" s="140" t="s">
        <v>126</v>
      </c>
      <c r="AU411" s="140" t="s">
        <v>81</v>
      </c>
      <c r="AY411" s="18" t="s">
        <v>123</v>
      </c>
      <c r="BE411" s="141">
        <f>IF(N411="základní",J411,0)</f>
        <v>0</v>
      </c>
      <c r="BF411" s="141">
        <f>IF(N411="snížená",J411,0)</f>
        <v>0</v>
      </c>
      <c r="BG411" s="141">
        <f>IF(N411="zákl. přenesená",J411,0)</f>
        <v>0</v>
      </c>
      <c r="BH411" s="141">
        <f>IF(N411="sníž. přenesená",J411,0)</f>
        <v>0</v>
      </c>
      <c r="BI411" s="141">
        <f>IF(N411="nulová",J411,0)</f>
        <v>0</v>
      </c>
      <c r="BJ411" s="18" t="s">
        <v>81</v>
      </c>
      <c r="BK411" s="141">
        <f>ROUND(I411*H411,2)</f>
        <v>0</v>
      </c>
      <c r="BL411" s="18" t="s">
        <v>155</v>
      </c>
      <c r="BM411" s="140" t="s">
        <v>1369</v>
      </c>
    </row>
    <row r="412" spans="2:65" s="1" customFormat="1">
      <c r="B412" s="33"/>
      <c r="D412" s="142" t="s">
        <v>133</v>
      </c>
      <c r="F412" s="143" t="s">
        <v>1370</v>
      </c>
      <c r="I412" s="144"/>
      <c r="L412" s="33"/>
      <c r="M412" s="145"/>
      <c r="T412" s="54"/>
      <c r="AT412" s="18" t="s">
        <v>133</v>
      </c>
      <c r="AU412" s="18" t="s">
        <v>81</v>
      </c>
    </row>
    <row r="413" spans="2:65" s="13" customFormat="1">
      <c r="B413" s="153"/>
      <c r="D413" s="147" t="s">
        <v>139</v>
      </c>
      <c r="E413" s="154" t="s">
        <v>3</v>
      </c>
      <c r="F413" s="155" t="s">
        <v>1371</v>
      </c>
      <c r="H413" s="156">
        <v>32.4</v>
      </c>
      <c r="I413" s="157"/>
      <c r="L413" s="153"/>
      <c r="M413" s="158"/>
      <c r="T413" s="159"/>
      <c r="AT413" s="154" t="s">
        <v>139</v>
      </c>
      <c r="AU413" s="154" t="s">
        <v>81</v>
      </c>
      <c r="AV413" s="13" t="s">
        <v>83</v>
      </c>
      <c r="AW413" s="13" t="s">
        <v>35</v>
      </c>
      <c r="AX413" s="13" t="s">
        <v>73</v>
      </c>
      <c r="AY413" s="154" t="s">
        <v>123</v>
      </c>
    </row>
    <row r="414" spans="2:65" s="14" customFormat="1">
      <c r="B414" s="163"/>
      <c r="D414" s="147" t="s">
        <v>139</v>
      </c>
      <c r="E414" s="164" t="s">
        <v>3</v>
      </c>
      <c r="F414" s="165" t="s">
        <v>347</v>
      </c>
      <c r="H414" s="166">
        <v>32.4</v>
      </c>
      <c r="I414" s="167"/>
      <c r="L414" s="163"/>
      <c r="M414" s="168"/>
      <c r="T414" s="169"/>
      <c r="AT414" s="164" t="s">
        <v>139</v>
      </c>
      <c r="AU414" s="164" t="s">
        <v>81</v>
      </c>
      <c r="AV414" s="14" t="s">
        <v>155</v>
      </c>
      <c r="AW414" s="14" t="s">
        <v>35</v>
      </c>
      <c r="AX414" s="14" t="s">
        <v>81</v>
      </c>
      <c r="AY414" s="164" t="s">
        <v>123</v>
      </c>
    </row>
    <row r="415" spans="2:65" s="11" customFormat="1" ht="25.9" customHeight="1">
      <c r="B415" s="116"/>
      <c r="D415" s="117" t="s">
        <v>72</v>
      </c>
      <c r="E415" s="118" t="s">
        <v>751</v>
      </c>
      <c r="F415" s="118" t="s">
        <v>752</v>
      </c>
      <c r="I415" s="119"/>
      <c r="J415" s="120">
        <f>BK415</f>
        <v>0</v>
      </c>
      <c r="L415" s="116"/>
      <c r="M415" s="121"/>
      <c r="P415" s="122">
        <f>SUM(P416:P417)</f>
        <v>0</v>
      </c>
      <c r="R415" s="122">
        <f>SUM(R416:R417)</f>
        <v>0</v>
      </c>
      <c r="T415" s="123">
        <f>SUM(T416:T417)</f>
        <v>0</v>
      </c>
      <c r="AR415" s="117" t="s">
        <v>81</v>
      </c>
      <c r="AT415" s="124" t="s">
        <v>72</v>
      </c>
      <c r="AU415" s="124" t="s">
        <v>73</v>
      </c>
      <c r="AY415" s="117" t="s">
        <v>123</v>
      </c>
      <c r="BK415" s="125">
        <f>SUM(BK416:BK417)</f>
        <v>0</v>
      </c>
    </row>
    <row r="416" spans="2:65" s="1" customFormat="1" ht="24.2" customHeight="1">
      <c r="B416" s="128"/>
      <c r="C416" s="129" t="s">
        <v>727</v>
      </c>
      <c r="D416" s="129" t="s">
        <v>126</v>
      </c>
      <c r="E416" s="130" t="s">
        <v>1372</v>
      </c>
      <c r="F416" s="131" t="s">
        <v>1373</v>
      </c>
      <c r="G416" s="132" t="s">
        <v>909</v>
      </c>
      <c r="H416" s="133">
        <v>331.95800000000003</v>
      </c>
      <c r="I416" s="134"/>
      <c r="J416" s="135">
        <f>ROUND(I416*H416,2)</f>
        <v>0</v>
      </c>
      <c r="K416" s="131" t="s">
        <v>130</v>
      </c>
      <c r="L416" s="33"/>
      <c r="M416" s="136" t="s">
        <v>3</v>
      </c>
      <c r="N416" s="137" t="s">
        <v>44</v>
      </c>
      <c r="P416" s="138">
        <f>O416*H416</f>
        <v>0</v>
      </c>
      <c r="Q416" s="138">
        <v>0</v>
      </c>
      <c r="R416" s="138">
        <f>Q416*H416</f>
        <v>0</v>
      </c>
      <c r="S416" s="138">
        <v>0</v>
      </c>
      <c r="T416" s="139">
        <f>S416*H416</f>
        <v>0</v>
      </c>
      <c r="AR416" s="140" t="s">
        <v>155</v>
      </c>
      <c r="AT416" s="140" t="s">
        <v>126</v>
      </c>
      <c r="AU416" s="140" t="s">
        <v>81</v>
      </c>
      <c r="AY416" s="18" t="s">
        <v>123</v>
      </c>
      <c r="BE416" s="141">
        <f>IF(N416="základní",J416,0)</f>
        <v>0</v>
      </c>
      <c r="BF416" s="141">
        <f>IF(N416="snížená",J416,0)</f>
        <v>0</v>
      </c>
      <c r="BG416" s="141">
        <f>IF(N416="zákl. přenesená",J416,0)</f>
        <v>0</v>
      </c>
      <c r="BH416" s="141">
        <f>IF(N416="sníž. přenesená",J416,0)</f>
        <v>0</v>
      </c>
      <c r="BI416" s="141">
        <f>IF(N416="nulová",J416,0)</f>
        <v>0</v>
      </c>
      <c r="BJ416" s="18" t="s">
        <v>81</v>
      </c>
      <c r="BK416" s="141">
        <f>ROUND(I416*H416,2)</f>
        <v>0</v>
      </c>
      <c r="BL416" s="18" t="s">
        <v>155</v>
      </c>
      <c r="BM416" s="140" t="s">
        <v>1374</v>
      </c>
    </row>
    <row r="417" spans="2:47" s="1" customFormat="1">
      <c r="B417" s="33"/>
      <c r="D417" s="142" t="s">
        <v>133</v>
      </c>
      <c r="F417" s="143" t="s">
        <v>1375</v>
      </c>
      <c r="I417" s="144"/>
      <c r="L417" s="33"/>
      <c r="M417" s="185"/>
      <c r="N417" s="182"/>
      <c r="O417" s="182"/>
      <c r="P417" s="182"/>
      <c r="Q417" s="182"/>
      <c r="R417" s="182"/>
      <c r="S417" s="182"/>
      <c r="T417" s="186"/>
      <c r="AT417" s="18" t="s">
        <v>133</v>
      </c>
      <c r="AU417" s="18" t="s">
        <v>81</v>
      </c>
    </row>
    <row r="418" spans="2:47" s="1" customFormat="1" ht="6.95" customHeight="1">
      <c r="B418" s="42"/>
      <c r="C418" s="43"/>
      <c r="D418" s="43"/>
      <c r="E418" s="43"/>
      <c r="F418" s="43"/>
      <c r="G418" s="43"/>
      <c r="H418" s="43"/>
      <c r="I418" s="43"/>
      <c r="J418" s="43"/>
      <c r="K418" s="43"/>
      <c r="L418" s="33"/>
    </row>
  </sheetData>
  <autoFilter ref="C89:K417" xr:uid="{00000000-0009-0000-0000-000005000000}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hyperlinks>
    <hyperlink ref="F95" r:id="rId1" xr:uid="{00000000-0004-0000-0500-000000000000}"/>
    <hyperlink ref="F97" r:id="rId2" xr:uid="{00000000-0004-0000-0500-000001000000}"/>
    <hyperlink ref="F104" r:id="rId3" xr:uid="{00000000-0004-0000-0500-000002000000}"/>
    <hyperlink ref="F111" r:id="rId4" xr:uid="{00000000-0004-0000-0500-000003000000}"/>
    <hyperlink ref="F118" r:id="rId5" xr:uid="{00000000-0004-0000-0500-000004000000}"/>
    <hyperlink ref="F124" r:id="rId6" xr:uid="{00000000-0004-0000-0500-000005000000}"/>
    <hyperlink ref="F131" r:id="rId7" xr:uid="{00000000-0004-0000-0500-000006000000}"/>
    <hyperlink ref="F138" r:id="rId8" xr:uid="{00000000-0004-0000-0500-000007000000}"/>
    <hyperlink ref="F143" r:id="rId9" xr:uid="{00000000-0004-0000-0500-000008000000}"/>
    <hyperlink ref="F148" r:id="rId10" xr:uid="{00000000-0004-0000-0500-000009000000}"/>
    <hyperlink ref="F152" r:id="rId11" xr:uid="{00000000-0004-0000-0500-00000A000000}"/>
    <hyperlink ref="F156" r:id="rId12" xr:uid="{00000000-0004-0000-0500-00000B000000}"/>
    <hyperlink ref="F160" r:id="rId13" xr:uid="{00000000-0004-0000-0500-00000C000000}"/>
    <hyperlink ref="F164" r:id="rId14" xr:uid="{00000000-0004-0000-0500-00000D000000}"/>
    <hyperlink ref="F171" r:id="rId15" xr:uid="{00000000-0004-0000-0500-00000E000000}"/>
    <hyperlink ref="F175" r:id="rId16" xr:uid="{00000000-0004-0000-0500-00000F000000}"/>
    <hyperlink ref="F179" r:id="rId17" xr:uid="{00000000-0004-0000-0500-000010000000}"/>
    <hyperlink ref="F185" r:id="rId18" xr:uid="{00000000-0004-0000-0500-000011000000}"/>
    <hyperlink ref="F189" r:id="rId19" xr:uid="{00000000-0004-0000-0500-000012000000}"/>
    <hyperlink ref="F192" r:id="rId20" xr:uid="{00000000-0004-0000-0500-000013000000}"/>
    <hyperlink ref="F198" r:id="rId21" xr:uid="{00000000-0004-0000-0500-000014000000}"/>
    <hyperlink ref="F202" r:id="rId22" xr:uid="{00000000-0004-0000-0500-000015000000}"/>
    <hyperlink ref="F205" r:id="rId23" xr:uid="{00000000-0004-0000-0500-000016000000}"/>
    <hyperlink ref="F208" r:id="rId24" xr:uid="{00000000-0004-0000-0500-000017000000}"/>
    <hyperlink ref="F212" r:id="rId25" xr:uid="{00000000-0004-0000-0500-000018000000}"/>
    <hyperlink ref="F219" r:id="rId26" xr:uid="{00000000-0004-0000-0500-000019000000}"/>
    <hyperlink ref="F225" r:id="rId27" xr:uid="{00000000-0004-0000-0500-00001A000000}"/>
    <hyperlink ref="F227" r:id="rId28" xr:uid="{00000000-0004-0000-0500-00001B000000}"/>
    <hyperlink ref="F231" r:id="rId29" xr:uid="{00000000-0004-0000-0500-00001C000000}"/>
    <hyperlink ref="F238" r:id="rId30" xr:uid="{00000000-0004-0000-0500-00001D000000}"/>
    <hyperlink ref="F242" r:id="rId31" xr:uid="{00000000-0004-0000-0500-00001E000000}"/>
    <hyperlink ref="F246" r:id="rId32" xr:uid="{00000000-0004-0000-0500-00001F000000}"/>
    <hyperlink ref="F248" r:id="rId33" xr:uid="{00000000-0004-0000-0500-000020000000}"/>
    <hyperlink ref="F252" r:id="rId34" xr:uid="{00000000-0004-0000-0500-000021000000}"/>
    <hyperlink ref="F256" r:id="rId35" xr:uid="{00000000-0004-0000-0500-000022000000}"/>
    <hyperlink ref="F261" r:id="rId36" xr:uid="{00000000-0004-0000-0500-000023000000}"/>
    <hyperlink ref="F265" r:id="rId37" xr:uid="{00000000-0004-0000-0500-000024000000}"/>
    <hyperlink ref="F269" r:id="rId38" xr:uid="{00000000-0004-0000-0500-000025000000}"/>
    <hyperlink ref="F273" r:id="rId39" xr:uid="{00000000-0004-0000-0500-000026000000}"/>
    <hyperlink ref="F277" r:id="rId40" xr:uid="{00000000-0004-0000-0500-000027000000}"/>
    <hyperlink ref="F281" r:id="rId41" xr:uid="{00000000-0004-0000-0500-000028000000}"/>
    <hyperlink ref="F283" r:id="rId42" xr:uid="{00000000-0004-0000-0500-000029000000}"/>
    <hyperlink ref="F287" r:id="rId43" xr:uid="{00000000-0004-0000-0500-00002A000000}"/>
    <hyperlink ref="F291" r:id="rId44" xr:uid="{00000000-0004-0000-0500-00002B000000}"/>
    <hyperlink ref="F295" r:id="rId45" xr:uid="{00000000-0004-0000-0500-00002C000000}"/>
    <hyperlink ref="F300" r:id="rId46" xr:uid="{00000000-0004-0000-0500-00002D000000}"/>
    <hyperlink ref="F304" r:id="rId47" xr:uid="{00000000-0004-0000-0500-00002E000000}"/>
    <hyperlink ref="F309" r:id="rId48" xr:uid="{00000000-0004-0000-0500-00002F000000}"/>
    <hyperlink ref="F316" r:id="rId49" xr:uid="{00000000-0004-0000-0500-000030000000}"/>
    <hyperlink ref="F326" r:id="rId50" xr:uid="{00000000-0004-0000-0500-000031000000}"/>
    <hyperlink ref="F335" r:id="rId51" xr:uid="{00000000-0004-0000-0500-000032000000}"/>
    <hyperlink ref="F342" r:id="rId52" xr:uid="{00000000-0004-0000-0500-000033000000}"/>
    <hyperlink ref="F349" r:id="rId53" xr:uid="{00000000-0004-0000-0500-000034000000}"/>
    <hyperlink ref="F358" r:id="rId54" xr:uid="{00000000-0004-0000-0500-000035000000}"/>
    <hyperlink ref="F365" r:id="rId55" xr:uid="{00000000-0004-0000-0500-000036000000}"/>
    <hyperlink ref="F372" r:id="rId56" xr:uid="{00000000-0004-0000-0500-000037000000}"/>
    <hyperlink ref="F375" r:id="rId57" xr:uid="{00000000-0004-0000-0500-000038000000}"/>
    <hyperlink ref="F378" r:id="rId58" xr:uid="{00000000-0004-0000-0500-000039000000}"/>
    <hyperlink ref="F385" r:id="rId59" xr:uid="{00000000-0004-0000-0500-00003A000000}"/>
    <hyperlink ref="F392" r:id="rId60" xr:uid="{00000000-0004-0000-0500-00003B000000}"/>
    <hyperlink ref="F396" r:id="rId61" xr:uid="{00000000-0004-0000-0500-00003C000000}"/>
    <hyperlink ref="F400" r:id="rId62" xr:uid="{00000000-0004-0000-0500-00003D000000}"/>
    <hyperlink ref="F404" r:id="rId63" xr:uid="{00000000-0004-0000-0500-00003E000000}"/>
    <hyperlink ref="F412" r:id="rId64" xr:uid="{00000000-0004-0000-0500-00003F000000}"/>
    <hyperlink ref="F417" r:id="rId65" xr:uid="{00000000-0004-0000-0500-00004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6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H20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25" customWidth="1"/>
    <col min="4" max="4" width="130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9"/>
      <c r="C3" s="20"/>
      <c r="D3" s="20"/>
      <c r="E3" s="20"/>
      <c r="F3" s="20"/>
      <c r="G3" s="20"/>
      <c r="H3" s="21"/>
    </row>
    <row r="4" spans="2:8" ht="24.95" customHeight="1">
      <c r="B4" s="21"/>
      <c r="C4" s="22" t="s">
        <v>1376</v>
      </c>
      <c r="H4" s="21"/>
    </row>
    <row r="5" spans="2:8" ht="12" customHeight="1">
      <c r="B5" s="21"/>
      <c r="C5" s="25" t="s">
        <v>14</v>
      </c>
      <c r="D5" s="282" t="s">
        <v>15</v>
      </c>
      <c r="E5" s="306"/>
      <c r="F5" s="306"/>
      <c r="H5" s="21"/>
    </row>
    <row r="6" spans="2:8" ht="36.950000000000003" customHeight="1">
      <c r="B6" s="21"/>
      <c r="C6" s="27" t="s">
        <v>17</v>
      </c>
      <c r="D6" s="279" t="s">
        <v>18</v>
      </c>
      <c r="E6" s="306"/>
      <c r="F6" s="306"/>
      <c r="H6" s="21"/>
    </row>
    <row r="7" spans="2:8" ht="16.5" customHeight="1">
      <c r="B7" s="21"/>
      <c r="C7" s="28" t="s">
        <v>23</v>
      </c>
      <c r="D7" s="50" t="str">
        <f>'Rekapitulace stavby'!AN8</f>
        <v>23. 5. 2025</v>
      </c>
      <c r="H7" s="21"/>
    </row>
    <row r="8" spans="2:8" s="1" customFormat="1" ht="10.9" customHeight="1">
      <c r="B8" s="33"/>
      <c r="H8" s="33"/>
    </row>
    <row r="9" spans="2:8" s="10" customFormat="1" ht="29.25" customHeight="1">
      <c r="B9" s="108"/>
      <c r="C9" s="109" t="s">
        <v>54</v>
      </c>
      <c r="D9" s="110" t="s">
        <v>55</v>
      </c>
      <c r="E9" s="110" t="s">
        <v>110</v>
      </c>
      <c r="F9" s="111" t="s">
        <v>1377</v>
      </c>
      <c r="H9" s="108"/>
    </row>
    <row r="10" spans="2:8" s="1" customFormat="1" ht="26.45" customHeight="1">
      <c r="B10" s="33"/>
      <c r="C10" s="200" t="s">
        <v>89</v>
      </c>
      <c r="D10" s="200" t="s">
        <v>90</v>
      </c>
      <c r="H10" s="33"/>
    </row>
    <row r="11" spans="2:8" s="1" customFormat="1" ht="16.899999999999999" customHeight="1">
      <c r="B11" s="33"/>
      <c r="C11" s="201" t="s">
        <v>844</v>
      </c>
      <c r="D11" s="202" t="s">
        <v>845</v>
      </c>
      <c r="E11" s="203" t="s">
        <v>3</v>
      </c>
      <c r="F11" s="204">
        <v>136.429</v>
      </c>
      <c r="H11" s="33"/>
    </row>
    <row r="12" spans="2:8" s="1" customFormat="1" ht="16.899999999999999" customHeight="1">
      <c r="B12" s="33"/>
      <c r="C12" s="205" t="s">
        <v>3</v>
      </c>
      <c r="D12" s="205" t="s">
        <v>941</v>
      </c>
      <c r="E12" s="18" t="s">
        <v>3</v>
      </c>
      <c r="F12" s="206">
        <v>52.991999999999997</v>
      </c>
      <c r="H12" s="33"/>
    </row>
    <row r="13" spans="2:8" s="1" customFormat="1" ht="16.899999999999999" customHeight="1">
      <c r="B13" s="33"/>
      <c r="C13" s="205" t="s">
        <v>3</v>
      </c>
      <c r="D13" s="205" t="s">
        <v>942</v>
      </c>
      <c r="E13" s="18" t="s">
        <v>3</v>
      </c>
      <c r="F13" s="206">
        <v>5.3419999999999996</v>
      </c>
      <c r="H13" s="33"/>
    </row>
    <row r="14" spans="2:8" s="1" customFormat="1" ht="16.899999999999999" customHeight="1">
      <c r="B14" s="33"/>
      <c r="C14" s="205" t="s">
        <v>3</v>
      </c>
      <c r="D14" s="205" t="s">
        <v>943</v>
      </c>
      <c r="E14" s="18" t="s">
        <v>3</v>
      </c>
      <c r="F14" s="206">
        <v>78.094999999999999</v>
      </c>
      <c r="H14" s="33"/>
    </row>
    <row r="15" spans="2:8" s="1" customFormat="1" ht="16.899999999999999" customHeight="1">
      <c r="B15" s="33"/>
      <c r="C15" s="205" t="s">
        <v>844</v>
      </c>
      <c r="D15" s="205" t="s">
        <v>347</v>
      </c>
      <c r="E15" s="18" t="s">
        <v>3</v>
      </c>
      <c r="F15" s="206">
        <v>136.429</v>
      </c>
      <c r="H15" s="33"/>
    </row>
    <row r="16" spans="2:8" s="1" customFormat="1" ht="16.899999999999999" customHeight="1">
      <c r="B16" s="33"/>
      <c r="C16" s="207" t="s">
        <v>1378</v>
      </c>
      <c r="H16" s="33"/>
    </row>
    <row r="17" spans="2:8" s="1" customFormat="1" ht="16.899999999999999" customHeight="1">
      <c r="B17" s="33"/>
      <c r="C17" s="205" t="s">
        <v>944</v>
      </c>
      <c r="D17" s="205" t="s">
        <v>3</v>
      </c>
      <c r="E17" s="18" t="s">
        <v>909</v>
      </c>
      <c r="F17" s="206">
        <v>136.429</v>
      </c>
      <c r="H17" s="33"/>
    </row>
    <row r="18" spans="2:8" s="1" customFormat="1" ht="16.899999999999999" customHeight="1">
      <c r="B18" s="33"/>
      <c r="C18" s="205" t="s">
        <v>948</v>
      </c>
      <c r="D18" s="205" t="s">
        <v>3</v>
      </c>
      <c r="E18" s="18" t="s">
        <v>909</v>
      </c>
      <c r="F18" s="206">
        <v>2728.58</v>
      </c>
      <c r="H18" s="33"/>
    </row>
    <row r="19" spans="2:8" s="1" customFormat="1" ht="7.35" customHeight="1">
      <c r="B19" s="42"/>
      <c r="C19" s="43"/>
      <c r="D19" s="43"/>
      <c r="E19" s="43"/>
      <c r="F19" s="43"/>
      <c r="G19" s="43"/>
      <c r="H19" s="33"/>
    </row>
    <row r="20" spans="2:8" s="1" customFormat="1"/>
  </sheetData>
  <mergeCells count="2">
    <mergeCell ref="D5:F5"/>
    <mergeCell ref="D6:F6"/>
  </mergeCells>
  <pageMargins left="0" right="0" top="0" bottom="0" header="0" footer="0"/>
  <pageSetup paperSize="9" fitToHeight="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5"/>
  <cols>
    <col min="1" max="1" width="8.33203125" style="208" customWidth="1"/>
    <col min="2" max="2" width="1.6640625" style="208" customWidth="1"/>
    <col min="3" max="4" width="5" style="208" customWidth="1"/>
    <col min="5" max="5" width="11.6640625" style="208" customWidth="1"/>
    <col min="6" max="6" width="9.1640625" style="208" customWidth="1"/>
    <col min="7" max="7" width="5" style="208" customWidth="1"/>
    <col min="8" max="8" width="77.83203125" style="208" customWidth="1"/>
    <col min="9" max="10" width="20" style="208" customWidth="1"/>
    <col min="11" max="11" width="1.6640625" style="208" customWidth="1"/>
  </cols>
  <sheetData>
    <row r="1" spans="2:11" customFormat="1" ht="37.5" customHeight="1"/>
    <row r="2" spans="2:11" customFormat="1" ht="7.5" customHeight="1">
      <c r="B2" s="307"/>
      <c r="C2" s="308"/>
      <c r="D2" s="308"/>
      <c r="E2" s="308"/>
      <c r="F2" s="308"/>
      <c r="G2" s="308"/>
      <c r="H2" s="308"/>
      <c r="I2" s="308"/>
      <c r="J2" s="308"/>
      <c r="K2" s="309"/>
    </row>
    <row r="3" spans="2:11" s="16" customFormat="1" ht="45" customHeight="1">
      <c r="B3" s="310"/>
      <c r="C3" s="300" t="s">
        <v>1379</v>
      </c>
      <c r="D3" s="300"/>
      <c r="E3" s="300"/>
      <c r="F3" s="300"/>
      <c r="G3" s="300"/>
      <c r="H3" s="300"/>
      <c r="I3" s="300"/>
      <c r="J3" s="300"/>
      <c r="K3" s="311"/>
    </row>
    <row r="4" spans="2:11" customFormat="1" ht="25.5" customHeight="1">
      <c r="B4" s="312"/>
      <c r="C4" s="299" t="s">
        <v>1380</v>
      </c>
      <c r="D4" s="299"/>
      <c r="E4" s="299"/>
      <c r="F4" s="299"/>
      <c r="G4" s="299"/>
      <c r="H4" s="299"/>
      <c r="I4" s="299"/>
      <c r="J4" s="299"/>
      <c r="K4" s="313"/>
    </row>
    <row r="5" spans="2:11" customFormat="1" ht="5.25" customHeight="1">
      <c r="B5" s="312"/>
      <c r="C5" s="209"/>
      <c r="D5" s="209"/>
      <c r="E5" s="209"/>
      <c r="F5" s="209"/>
      <c r="G5" s="209"/>
      <c r="H5" s="209"/>
      <c r="I5" s="209"/>
      <c r="J5" s="209"/>
      <c r="K5" s="313"/>
    </row>
    <row r="6" spans="2:11" customFormat="1" ht="15" customHeight="1">
      <c r="B6" s="312"/>
      <c r="C6" s="298" t="s">
        <v>1381</v>
      </c>
      <c r="D6" s="298"/>
      <c r="E6" s="298"/>
      <c r="F6" s="298"/>
      <c r="G6" s="298"/>
      <c r="H6" s="298"/>
      <c r="I6" s="298"/>
      <c r="J6" s="298"/>
      <c r="K6" s="313"/>
    </row>
    <row r="7" spans="2:11" customFormat="1" ht="15" customHeight="1">
      <c r="B7" s="211"/>
      <c r="C7" s="298" t="s">
        <v>1382</v>
      </c>
      <c r="D7" s="298"/>
      <c r="E7" s="298"/>
      <c r="F7" s="298"/>
      <c r="G7" s="298"/>
      <c r="H7" s="298"/>
      <c r="I7" s="298"/>
      <c r="J7" s="298"/>
      <c r="K7" s="313"/>
    </row>
    <row r="8" spans="2:11" customFormat="1" ht="12.75" customHeight="1">
      <c r="B8" s="211"/>
      <c r="C8" s="210"/>
      <c r="D8" s="210"/>
      <c r="E8" s="210"/>
      <c r="F8" s="210"/>
      <c r="G8" s="210"/>
      <c r="H8" s="210"/>
      <c r="I8" s="210"/>
      <c r="J8" s="210"/>
      <c r="K8" s="313"/>
    </row>
    <row r="9" spans="2:11" customFormat="1" ht="15" customHeight="1">
      <c r="B9" s="211"/>
      <c r="C9" s="298" t="s">
        <v>1383</v>
      </c>
      <c r="D9" s="298"/>
      <c r="E9" s="298"/>
      <c r="F9" s="298"/>
      <c r="G9" s="298"/>
      <c r="H9" s="298"/>
      <c r="I9" s="298"/>
      <c r="J9" s="298"/>
      <c r="K9" s="313"/>
    </row>
    <row r="10" spans="2:11" customFormat="1" ht="15" customHeight="1">
      <c r="B10" s="211"/>
      <c r="C10" s="210"/>
      <c r="D10" s="298" t="s">
        <v>1384</v>
      </c>
      <c r="E10" s="298"/>
      <c r="F10" s="298"/>
      <c r="G10" s="298"/>
      <c r="H10" s="298"/>
      <c r="I10" s="298"/>
      <c r="J10" s="298"/>
      <c r="K10" s="313"/>
    </row>
    <row r="11" spans="2:11" customFormat="1" ht="15" customHeight="1">
      <c r="B11" s="211"/>
      <c r="C11" s="212"/>
      <c r="D11" s="298" t="s">
        <v>1385</v>
      </c>
      <c r="E11" s="298"/>
      <c r="F11" s="298"/>
      <c r="G11" s="298"/>
      <c r="H11" s="298"/>
      <c r="I11" s="298"/>
      <c r="J11" s="298"/>
      <c r="K11" s="313"/>
    </row>
    <row r="12" spans="2:11" customFormat="1" ht="15" customHeight="1">
      <c r="B12" s="211"/>
      <c r="C12" s="212"/>
      <c r="D12" s="210"/>
      <c r="E12" s="210"/>
      <c r="F12" s="210"/>
      <c r="G12" s="210"/>
      <c r="H12" s="210"/>
      <c r="I12" s="210"/>
      <c r="J12" s="210"/>
      <c r="K12" s="313"/>
    </row>
    <row r="13" spans="2:11" customFormat="1" ht="15" customHeight="1">
      <c r="B13" s="211"/>
      <c r="C13" s="212"/>
      <c r="D13" s="213" t="s">
        <v>1386</v>
      </c>
      <c r="E13" s="210"/>
      <c r="F13" s="210"/>
      <c r="G13" s="210"/>
      <c r="H13" s="210"/>
      <c r="I13" s="210"/>
      <c r="J13" s="210"/>
      <c r="K13" s="313"/>
    </row>
    <row r="14" spans="2:11" customFormat="1" ht="12.75" customHeight="1">
      <c r="B14" s="211"/>
      <c r="C14" s="212"/>
      <c r="D14" s="212"/>
      <c r="E14" s="212"/>
      <c r="F14" s="212"/>
      <c r="G14" s="212"/>
      <c r="H14" s="212"/>
      <c r="I14" s="212"/>
      <c r="J14" s="212"/>
      <c r="K14" s="313"/>
    </row>
    <row r="15" spans="2:11" customFormat="1" ht="15" customHeight="1">
      <c r="B15" s="211"/>
      <c r="C15" s="212"/>
      <c r="D15" s="298" t="s">
        <v>1387</v>
      </c>
      <c r="E15" s="298"/>
      <c r="F15" s="298"/>
      <c r="G15" s="298"/>
      <c r="H15" s="298"/>
      <c r="I15" s="298"/>
      <c r="J15" s="298"/>
      <c r="K15" s="313"/>
    </row>
    <row r="16" spans="2:11" customFormat="1" ht="15" customHeight="1">
      <c r="B16" s="211"/>
      <c r="C16" s="212"/>
      <c r="D16" s="298" t="s">
        <v>1388</v>
      </c>
      <c r="E16" s="298"/>
      <c r="F16" s="298"/>
      <c r="G16" s="298"/>
      <c r="H16" s="298"/>
      <c r="I16" s="298"/>
      <c r="J16" s="298"/>
      <c r="K16" s="313"/>
    </row>
    <row r="17" spans="2:11" customFormat="1" ht="15" customHeight="1">
      <c r="B17" s="211"/>
      <c r="C17" s="212"/>
      <c r="D17" s="298" t="s">
        <v>1389</v>
      </c>
      <c r="E17" s="298"/>
      <c r="F17" s="298"/>
      <c r="G17" s="298"/>
      <c r="H17" s="298"/>
      <c r="I17" s="298"/>
      <c r="J17" s="298"/>
      <c r="K17" s="313"/>
    </row>
    <row r="18" spans="2:11" customFormat="1" ht="15" customHeight="1">
      <c r="B18" s="211"/>
      <c r="C18" s="212"/>
      <c r="D18" s="212"/>
      <c r="E18" s="214" t="s">
        <v>80</v>
      </c>
      <c r="F18" s="298" t="s">
        <v>1390</v>
      </c>
      <c r="G18" s="298"/>
      <c r="H18" s="298"/>
      <c r="I18" s="298"/>
      <c r="J18" s="298"/>
      <c r="K18" s="313"/>
    </row>
    <row r="19" spans="2:11" customFormat="1" ht="15" customHeight="1">
      <c r="B19" s="211"/>
      <c r="C19" s="212"/>
      <c r="D19" s="212"/>
      <c r="E19" s="214" t="s">
        <v>1391</v>
      </c>
      <c r="F19" s="298" t="s">
        <v>1392</v>
      </c>
      <c r="G19" s="298"/>
      <c r="H19" s="298"/>
      <c r="I19" s="298"/>
      <c r="J19" s="298"/>
      <c r="K19" s="313"/>
    </row>
    <row r="20" spans="2:11" customFormat="1" ht="15" customHeight="1">
      <c r="B20" s="211"/>
      <c r="C20" s="212"/>
      <c r="D20" s="212"/>
      <c r="E20" s="214" t="s">
        <v>1393</v>
      </c>
      <c r="F20" s="298" t="s">
        <v>1394</v>
      </c>
      <c r="G20" s="298"/>
      <c r="H20" s="298"/>
      <c r="I20" s="298"/>
      <c r="J20" s="298"/>
      <c r="K20" s="313"/>
    </row>
    <row r="21" spans="2:11" customFormat="1" ht="15" customHeight="1">
      <c r="B21" s="211"/>
      <c r="C21" s="212"/>
      <c r="D21" s="212"/>
      <c r="E21" s="214" t="s">
        <v>1395</v>
      </c>
      <c r="F21" s="298" t="s">
        <v>1396</v>
      </c>
      <c r="G21" s="298"/>
      <c r="H21" s="298"/>
      <c r="I21" s="298"/>
      <c r="J21" s="298"/>
      <c r="K21" s="313"/>
    </row>
    <row r="22" spans="2:11" customFormat="1" ht="15" customHeight="1">
      <c r="B22" s="211"/>
      <c r="C22" s="212"/>
      <c r="D22" s="212"/>
      <c r="E22" s="214" t="s">
        <v>1397</v>
      </c>
      <c r="F22" s="298" t="s">
        <v>1398</v>
      </c>
      <c r="G22" s="298"/>
      <c r="H22" s="298"/>
      <c r="I22" s="298"/>
      <c r="J22" s="298"/>
      <c r="K22" s="313"/>
    </row>
    <row r="23" spans="2:11" customFormat="1" ht="15" customHeight="1">
      <c r="B23" s="211"/>
      <c r="C23" s="212"/>
      <c r="D23" s="212"/>
      <c r="E23" s="214" t="s">
        <v>1399</v>
      </c>
      <c r="F23" s="298" t="s">
        <v>1400</v>
      </c>
      <c r="G23" s="298"/>
      <c r="H23" s="298"/>
      <c r="I23" s="298"/>
      <c r="J23" s="298"/>
      <c r="K23" s="313"/>
    </row>
    <row r="24" spans="2:11" customFormat="1" ht="12.75" customHeight="1">
      <c r="B24" s="211"/>
      <c r="C24" s="212"/>
      <c r="D24" s="212"/>
      <c r="E24" s="212"/>
      <c r="F24" s="212"/>
      <c r="G24" s="212"/>
      <c r="H24" s="212"/>
      <c r="I24" s="212"/>
      <c r="J24" s="212"/>
      <c r="K24" s="313"/>
    </row>
    <row r="25" spans="2:11" customFormat="1" ht="15" customHeight="1">
      <c r="B25" s="211"/>
      <c r="C25" s="298" t="s">
        <v>1401</v>
      </c>
      <c r="D25" s="298"/>
      <c r="E25" s="298"/>
      <c r="F25" s="298"/>
      <c r="G25" s="298"/>
      <c r="H25" s="298"/>
      <c r="I25" s="298"/>
      <c r="J25" s="298"/>
      <c r="K25" s="313"/>
    </row>
    <row r="26" spans="2:11" customFormat="1" ht="15" customHeight="1">
      <c r="B26" s="211"/>
      <c r="C26" s="298" t="s">
        <v>1402</v>
      </c>
      <c r="D26" s="298"/>
      <c r="E26" s="298"/>
      <c r="F26" s="298"/>
      <c r="G26" s="298"/>
      <c r="H26" s="298"/>
      <c r="I26" s="298"/>
      <c r="J26" s="298"/>
      <c r="K26" s="313"/>
    </row>
    <row r="27" spans="2:11" customFormat="1" ht="15" customHeight="1">
      <c r="B27" s="211"/>
      <c r="C27" s="210"/>
      <c r="D27" s="298" t="s">
        <v>1403</v>
      </c>
      <c r="E27" s="298"/>
      <c r="F27" s="298"/>
      <c r="G27" s="298"/>
      <c r="H27" s="298"/>
      <c r="I27" s="298"/>
      <c r="J27" s="298"/>
      <c r="K27" s="313"/>
    </row>
    <row r="28" spans="2:11" customFormat="1" ht="15" customHeight="1">
      <c r="B28" s="211"/>
      <c r="C28" s="212"/>
      <c r="D28" s="298" t="s">
        <v>1404</v>
      </c>
      <c r="E28" s="298"/>
      <c r="F28" s="298"/>
      <c r="G28" s="298"/>
      <c r="H28" s="298"/>
      <c r="I28" s="298"/>
      <c r="J28" s="298"/>
      <c r="K28" s="313"/>
    </row>
    <row r="29" spans="2:11" customFormat="1" ht="12.75" customHeight="1">
      <c r="B29" s="211"/>
      <c r="C29" s="212"/>
      <c r="D29" s="212"/>
      <c r="E29" s="212"/>
      <c r="F29" s="212"/>
      <c r="G29" s="212"/>
      <c r="H29" s="212"/>
      <c r="I29" s="212"/>
      <c r="J29" s="212"/>
      <c r="K29" s="313"/>
    </row>
    <row r="30" spans="2:11" customFormat="1" ht="15" customHeight="1">
      <c r="B30" s="211"/>
      <c r="C30" s="212"/>
      <c r="D30" s="298" t="s">
        <v>1405</v>
      </c>
      <c r="E30" s="298"/>
      <c r="F30" s="298"/>
      <c r="G30" s="298"/>
      <c r="H30" s="298"/>
      <c r="I30" s="298"/>
      <c r="J30" s="298"/>
      <c r="K30" s="313"/>
    </row>
    <row r="31" spans="2:11" customFormat="1" ht="15" customHeight="1">
      <c r="B31" s="211"/>
      <c r="C31" s="212"/>
      <c r="D31" s="298" t="s">
        <v>1406</v>
      </c>
      <c r="E31" s="298"/>
      <c r="F31" s="298"/>
      <c r="G31" s="298"/>
      <c r="H31" s="298"/>
      <c r="I31" s="298"/>
      <c r="J31" s="298"/>
      <c r="K31" s="313"/>
    </row>
    <row r="32" spans="2:11" customFormat="1" ht="12.75" customHeight="1">
      <c r="B32" s="211"/>
      <c r="C32" s="212"/>
      <c r="D32" s="212"/>
      <c r="E32" s="212"/>
      <c r="F32" s="212"/>
      <c r="G32" s="212"/>
      <c r="H32" s="212"/>
      <c r="I32" s="212"/>
      <c r="J32" s="212"/>
      <c r="K32" s="313"/>
    </row>
    <row r="33" spans="2:11" customFormat="1" ht="15" customHeight="1">
      <c r="B33" s="211"/>
      <c r="C33" s="212"/>
      <c r="D33" s="298" t="s">
        <v>1407</v>
      </c>
      <c r="E33" s="298"/>
      <c r="F33" s="298"/>
      <c r="G33" s="298"/>
      <c r="H33" s="298"/>
      <c r="I33" s="298"/>
      <c r="J33" s="298"/>
      <c r="K33" s="313"/>
    </row>
    <row r="34" spans="2:11" customFormat="1" ht="15" customHeight="1">
      <c r="B34" s="211"/>
      <c r="C34" s="212"/>
      <c r="D34" s="298" t="s">
        <v>1408</v>
      </c>
      <c r="E34" s="298"/>
      <c r="F34" s="298"/>
      <c r="G34" s="298"/>
      <c r="H34" s="298"/>
      <c r="I34" s="298"/>
      <c r="J34" s="298"/>
      <c r="K34" s="313"/>
    </row>
    <row r="35" spans="2:11" customFormat="1" ht="15" customHeight="1">
      <c r="B35" s="211"/>
      <c r="C35" s="212"/>
      <c r="D35" s="298" t="s">
        <v>1409</v>
      </c>
      <c r="E35" s="298"/>
      <c r="F35" s="298"/>
      <c r="G35" s="298"/>
      <c r="H35" s="298"/>
      <c r="I35" s="298"/>
      <c r="J35" s="298"/>
      <c r="K35" s="313"/>
    </row>
    <row r="36" spans="2:11" customFormat="1" ht="15" customHeight="1">
      <c r="B36" s="211"/>
      <c r="C36" s="212"/>
      <c r="D36" s="210"/>
      <c r="E36" s="213" t="s">
        <v>109</v>
      </c>
      <c r="F36" s="210"/>
      <c r="G36" s="298" t="s">
        <v>1410</v>
      </c>
      <c r="H36" s="298"/>
      <c r="I36" s="298"/>
      <c r="J36" s="298"/>
      <c r="K36" s="313"/>
    </row>
    <row r="37" spans="2:11" customFormat="1" ht="30.75" customHeight="1">
      <c r="B37" s="211"/>
      <c r="C37" s="212"/>
      <c r="D37" s="210"/>
      <c r="E37" s="213" t="s">
        <v>1411</v>
      </c>
      <c r="F37" s="210"/>
      <c r="G37" s="298" t="s">
        <v>1412</v>
      </c>
      <c r="H37" s="298"/>
      <c r="I37" s="298"/>
      <c r="J37" s="298"/>
      <c r="K37" s="313"/>
    </row>
    <row r="38" spans="2:11" customFormat="1" ht="15" customHeight="1">
      <c r="B38" s="211"/>
      <c r="C38" s="212"/>
      <c r="D38" s="210"/>
      <c r="E38" s="213" t="s">
        <v>54</v>
      </c>
      <c r="F38" s="210"/>
      <c r="G38" s="298" t="s">
        <v>1413</v>
      </c>
      <c r="H38" s="298"/>
      <c r="I38" s="298"/>
      <c r="J38" s="298"/>
      <c r="K38" s="313"/>
    </row>
    <row r="39" spans="2:11" customFormat="1" ht="15" customHeight="1">
      <c r="B39" s="211"/>
      <c r="C39" s="212"/>
      <c r="D39" s="210"/>
      <c r="E39" s="213" t="s">
        <v>55</v>
      </c>
      <c r="F39" s="210"/>
      <c r="G39" s="298" t="s">
        <v>1414</v>
      </c>
      <c r="H39" s="298"/>
      <c r="I39" s="298"/>
      <c r="J39" s="298"/>
      <c r="K39" s="313"/>
    </row>
    <row r="40" spans="2:11" customFormat="1" ht="15" customHeight="1">
      <c r="B40" s="211"/>
      <c r="C40" s="212"/>
      <c r="D40" s="210"/>
      <c r="E40" s="213" t="s">
        <v>110</v>
      </c>
      <c r="F40" s="210"/>
      <c r="G40" s="298" t="s">
        <v>1415</v>
      </c>
      <c r="H40" s="298"/>
      <c r="I40" s="298"/>
      <c r="J40" s="298"/>
      <c r="K40" s="313"/>
    </row>
    <row r="41" spans="2:11" customFormat="1" ht="15" customHeight="1">
      <c r="B41" s="211"/>
      <c r="C41" s="212"/>
      <c r="D41" s="210"/>
      <c r="E41" s="213" t="s">
        <v>111</v>
      </c>
      <c r="F41" s="210"/>
      <c r="G41" s="298" t="s">
        <v>1416</v>
      </c>
      <c r="H41" s="298"/>
      <c r="I41" s="298"/>
      <c r="J41" s="298"/>
      <c r="K41" s="313"/>
    </row>
    <row r="42" spans="2:11" customFormat="1" ht="15" customHeight="1">
      <c r="B42" s="211"/>
      <c r="C42" s="212"/>
      <c r="D42" s="210"/>
      <c r="E42" s="213" t="s">
        <v>1417</v>
      </c>
      <c r="F42" s="210"/>
      <c r="G42" s="298" t="s">
        <v>1418</v>
      </c>
      <c r="H42" s="298"/>
      <c r="I42" s="298"/>
      <c r="J42" s="298"/>
      <c r="K42" s="313"/>
    </row>
    <row r="43" spans="2:11" customFormat="1" ht="15" customHeight="1">
      <c r="B43" s="211"/>
      <c r="C43" s="212"/>
      <c r="D43" s="210"/>
      <c r="E43" s="213"/>
      <c r="F43" s="210"/>
      <c r="G43" s="298" t="s">
        <v>1419</v>
      </c>
      <c r="H43" s="298"/>
      <c r="I43" s="298"/>
      <c r="J43" s="298"/>
      <c r="K43" s="313"/>
    </row>
    <row r="44" spans="2:11" customFormat="1" ht="15" customHeight="1">
      <c r="B44" s="211"/>
      <c r="C44" s="212"/>
      <c r="D44" s="210"/>
      <c r="E44" s="213" t="s">
        <v>1420</v>
      </c>
      <c r="F44" s="210"/>
      <c r="G44" s="298" t="s">
        <v>1421</v>
      </c>
      <c r="H44" s="298"/>
      <c r="I44" s="298"/>
      <c r="J44" s="298"/>
      <c r="K44" s="313"/>
    </row>
    <row r="45" spans="2:11" customFormat="1" ht="15" customHeight="1">
      <c r="B45" s="211"/>
      <c r="C45" s="212"/>
      <c r="D45" s="210"/>
      <c r="E45" s="213" t="s">
        <v>113</v>
      </c>
      <c r="F45" s="210"/>
      <c r="G45" s="298" t="s">
        <v>1422</v>
      </c>
      <c r="H45" s="298"/>
      <c r="I45" s="298"/>
      <c r="J45" s="298"/>
      <c r="K45" s="313"/>
    </row>
    <row r="46" spans="2:11" customFormat="1" ht="12.75" customHeight="1">
      <c r="B46" s="211"/>
      <c r="C46" s="212"/>
      <c r="D46" s="210"/>
      <c r="E46" s="210"/>
      <c r="F46" s="210"/>
      <c r="G46" s="210"/>
      <c r="H46" s="210"/>
      <c r="I46" s="210"/>
      <c r="J46" s="210"/>
      <c r="K46" s="313"/>
    </row>
    <row r="47" spans="2:11" customFormat="1" ht="15" customHeight="1">
      <c r="B47" s="211"/>
      <c r="C47" s="212"/>
      <c r="D47" s="298" t="s">
        <v>1423</v>
      </c>
      <c r="E47" s="298"/>
      <c r="F47" s="298"/>
      <c r="G47" s="298"/>
      <c r="H47" s="298"/>
      <c r="I47" s="298"/>
      <c r="J47" s="298"/>
      <c r="K47" s="313"/>
    </row>
    <row r="48" spans="2:11" customFormat="1" ht="15" customHeight="1">
      <c r="B48" s="211"/>
      <c r="C48" s="212"/>
      <c r="D48" s="212"/>
      <c r="E48" s="298" t="s">
        <v>1424</v>
      </c>
      <c r="F48" s="298"/>
      <c r="G48" s="298"/>
      <c r="H48" s="298"/>
      <c r="I48" s="298"/>
      <c r="J48" s="298"/>
      <c r="K48" s="313"/>
    </row>
    <row r="49" spans="2:11" customFormat="1" ht="15" customHeight="1">
      <c r="B49" s="211"/>
      <c r="C49" s="212"/>
      <c r="D49" s="212"/>
      <c r="E49" s="298" t="s">
        <v>1425</v>
      </c>
      <c r="F49" s="298"/>
      <c r="G49" s="298"/>
      <c r="H49" s="298"/>
      <c r="I49" s="298"/>
      <c r="J49" s="298"/>
      <c r="K49" s="313"/>
    </row>
    <row r="50" spans="2:11" customFormat="1" ht="15" customHeight="1">
      <c r="B50" s="211"/>
      <c r="C50" s="212"/>
      <c r="D50" s="212"/>
      <c r="E50" s="298" t="s">
        <v>1426</v>
      </c>
      <c r="F50" s="298"/>
      <c r="G50" s="298"/>
      <c r="H50" s="298"/>
      <c r="I50" s="298"/>
      <c r="J50" s="298"/>
      <c r="K50" s="313"/>
    </row>
    <row r="51" spans="2:11" customFormat="1" ht="15" customHeight="1">
      <c r="B51" s="211"/>
      <c r="C51" s="212"/>
      <c r="D51" s="298" t="s">
        <v>1427</v>
      </c>
      <c r="E51" s="298"/>
      <c r="F51" s="298"/>
      <c r="G51" s="298"/>
      <c r="H51" s="298"/>
      <c r="I51" s="298"/>
      <c r="J51" s="298"/>
      <c r="K51" s="313"/>
    </row>
    <row r="52" spans="2:11" customFormat="1" ht="25.5" customHeight="1">
      <c r="B52" s="312"/>
      <c r="C52" s="299" t="s">
        <v>1428</v>
      </c>
      <c r="D52" s="299"/>
      <c r="E52" s="299"/>
      <c r="F52" s="299"/>
      <c r="G52" s="299"/>
      <c r="H52" s="299"/>
      <c r="I52" s="299"/>
      <c r="J52" s="299"/>
      <c r="K52" s="313"/>
    </row>
    <row r="53" spans="2:11" customFormat="1" ht="5.25" customHeight="1">
      <c r="B53" s="312"/>
      <c r="C53" s="209"/>
      <c r="D53" s="209"/>
      <c r="E53" s="209"/>
      <c r="F53" s="209"/>
      <c r="G53" s="209"/>
      <c r="H53" s="209"/>
      <c r="I53" s="209"/>
      <c r="J53" s="209"/>
      <c r="K53" s="313"/>
    </row>
    <row r="54" spans="2:11" customFormat="1" ht="15" customHeight="1">
      <c r="B54" s="312"/>
      <c r="C54" s="298" t="s">
        <v>1429</v>
      </c>
      <c r="D54" s="298"/>
      <c r="E54" s="298"/>
      <c r="F54" s="298"/>
      <c r="G54" s="298"/>
      <c r="H54" s="298"/>
      <c r="I54" s="298"/>
      <c r="J54" s="298"/>
      <c r="K54" s="313"/>
    </row>
    <row r="55" spans="2:11" customFormat="1" ht="15" customHeight="1">
      <c r="B55" s="312"/>
      <c r="C55" s="298" t="s">
        <v>1430</v>
      </c>
      <c r="D55" s="298"/>
      <c r="E55" s="298"/>
      <c r="F55" s="298"/>
      <c r="G55" s="298"/>
      <c r="H55" s="298"/>
      <c r="I55" s="298"/>
      <c r="J55" s="298"/>
      <c r="K55" s="313"/>
    </row>
    <row r="56" spans="2:11" customFormat="1" ht="12.75" customHeight="1">
      <c r="B56" s="312"/>
      <c r="C56" s="210"/>
      <c r="D56" s="210"/>
      <c r="E56" s="210"/>
      <c r="F56" s="210"/>
      <c r="G56" s="210"/>
      <c r="H56" s="210"/>
      <c r="I56" s="210"/>
      <c r="J56" s="210"/>
      <c r="K56" s="313"/>
    </row>
    <row r="57" spans="2:11" customFormat="1" ht="15" customHeight="1">
      <c r="B57" s="312"/>
      <c r="C57" s="298" t="s">
        <v>1431</v>
      </c>
      <c r="D57" s="298"/>
      <c r="E57" s="298"/>
      <c r="F57" s="298"/>
      <c r="G57" s="298"/>
      <c r="H57" s="298"/>
      <c r="I57" s="298"/>
      <c r="J57" s="298"/>
      <c r="K57" s="313"/>
    </row>
    <row r="58" spans="2:11" customFormat="1" ht="15" customHeight="1">
      <c r="B58" s="312"/>
      <c r="C58" s="212"/>
      <c r="D58" s="298" t="s">
        <v>1432</v>
      </c>
      <c r="E58" s="298"/>
      <c r="F58" s="298"/>
      <c r="G58" s="298"/>
      <c r="H58" s="298"/>
      <c r="I58" s="298"/>
      <c r="J58" s="298"/>
      <c r="K58" s="313"/>
    </row>
    <row r="59" spans="2:11" customFormat="1" ht="15" customHeight="1">
      <c r="B59" s="312"/>
      <c r="C59" s="212"/>
      <c r="D59" s="298" t="s">
        <v>1433</v>
      </c>
      <c r="E59" s="298"/>
      <c r="F59" s="298"/>
      <c r="G59" s="298"/>
      <c r="H59" s="298"/>
      <c r="I59" s="298"/>
      <c r="J59" s="298"/>
      <c r="K59" s="313"/>
    </row>
    <row r="60" spans="2:11" customFormat="1" ht="15" customHeight="1">
      <c r="B60" s="312"/>
      <c r="C60" s="212"/>
      <c r="D60" s="298" t="s">
        <v>1434</v>
      </c>
      <c r="E60" s="298"/>
      <c r="F60" s="298"/>
      <c r="G60" s="298"/>
      <c r="H60" s="298"/>
      <c r="I60" s="298"/>
      <c r="J60" s="298"/>
      <c r="K60" s="313"/>
    </row>
    <row r="61" spans="2:11" customFormat="1" ht="15" customHeight="1">
      <c r="B61" s="312"/>
      <c r="C61" s="212"/>
      <c r="D61" s="298" t="s">
        <v>1435</v>
      </c>
      <c r="E61" s="298"/>
      <c r="F61" s="298"/>
      <c r="G61" s="298"/>
      <c r="H61" s="298"/>
      <c r="I61" s="298"/>
      <c r="J61" s="298"/>
      <c r="K61" s="313"/>
    </row>
    <row r="62" spans="2:11" customFormat="1" ht="15" customHeight="1">
      <c r="B62" s="312"/>
      <c r="C62" s="212"/>
      <c r="D62" s="301" t="s">
        <v>1436</v>
      </c>
      <c r="E62" s="301"/>
      <c r="F62" s="301"/>
      <c r="G62" s="301"/>
      <c r="H62" s="301"/>
      <c r="I62" s="301"/>
      <c r="J62" s="301"/>
      <c r="K62" s="313"/>
    </row>
    <row r="63" spans="2:11" customFormat="1" ht="15" customHeight="1">
      <c r="B63" s="312"/>
      <c r="C63" s="212"/>
      <c r="D63" s="298" t="s">
        <v>1437</v>
      </c>
      <c r="E63" s="298"/>
      <c r="F63" s="298"/>
      <c r="G63" s="298"/>
      <c r="H63" s="298"/>
      <c r="I63" s="298"/>
      <c r="J63" s="298"/>
      <c r="K63" s="313"/>
    </row>
    <row r="64" spans="2:11" customFormat="1" ht="12.75" customHeight="1">
      <c r="B64" s="312"/>
      <c r="C64" s="212"/>
      <c r="D64" s="212"/>
      <c r="E64" s="215"/>
      <c r="F64" s="212"/>
      <c r="G64" s="212"/>
      <c r="H64" s="212"/>
      <c r="I64" s="212"/>
      <c r="J64" s="212"/>
      <c r="K64" s="313"/>
    </row>
    <row r="65" spans="2:11" customFormat="1" ht="15" customHeight="1">
      <c r="B65" s="312"/>
      <c r="C65" s="212"/>
      <c r="D65" s="298" t="s">
        <v>1438</v>
      </c>
      <c r="E65" s="298"/>
      <c r="F65" s="298"/>
      <c r="G65" s="298"/>
      <c r="H65" s="298"/>
      <c r="I65" s="298"/>
      <c r="J65" s="298"/>
      <c r="K65" s="313"/>
    </row>
    <row r="66" spans="2:11" customFormat="1" ht="15" customHeight="1">
      <c r="B66" s="312"/>
      <c r="C66" s="212"/>
      <c r="D66" s="301" t="s">
        <v>1439</v>
      </c>
      <c r="E66" s="301"/>
      <c r="F66" s="301"/>
      <c r="G66" s="301"/>
      <c r="H66" s="301"/>
      <c r="I66" s="301"/>
      <c r="J66" s="301"/>
      <c r="K66" s="313"/>
    </row>
    <row r="67" spans="2:11" customFormat="1" ht="15" customHeight="1">
      <c r="B67" s="312"/>
      <c r="C67" s="212"/>
      <c r="D67" s="298" t="s">
        <v>1440</v>
      </c>
      <c r="E67" s="298"/>
      <c r="F67" s="298"/>
      <c r="G67" s="298"/>
      <c r="H67" s="298"/>
      <c r="I67" s="298"/>
      <c r="J67" s="298"/>
      <c r="K67" s="313"/>
    </row>
    <row r="68" spans="2:11" customFormat="1" ht="15" customHeight="1">
      <c r="B68" s="312"/>
      <c r="C68" s="212"/>
      <c r="D68" s="298" t="s">
        <v>1441</v>
      </c>
      <c r="E68" s="298"/>
      <c r="F68" s="298"/>
      <c r="G68" s="298"/>
      <c r="H68" s="298"/>
      <c r="I68" s="298"/>
      <c r="J68" s="298"/>
      <c r="K68" s="313"/>
    </row>
    <row r="69" spans="2:11" customFormat="1" ht="15" customHeight="1">
      <c r="B69" s="312"/>
      <c r="C69" s="212"/>
      <c r="D69" s="298" t="s">
        <v>1442</v>
      </c>
      <c r="E69" s="298"/>
      <c r="F69" s="298"/>
      <c r="G69" s="298"/>
      <c r="H69" s="298"/>
      <c r="I69" s="298"/>
      <c r="J69" s="298"/>
      <c r="K69" s="313"/>
    </row>
    <row r="70" spans="2:11" customFormat="1" ht="15" customHeight="1">
      <c r="B70" s="312"/>
      <c r="C70" s="212"/>
      <c r="D70" s="298" t="s">
        <v>1443</v>
      </c>
      <c r="E70" s="298"/>
      <c r="F70" s="298"/>
      <c r="G70" s="298"/>
      <c r="H70" s="298"/>
      <c r="I70" s="298"/>
      <c r="J70" s="298"/>
      <c r="K70" s="313"/>
    </row>
    <row r="71" spans="2:11" customFormat="1" ht="12.75" customHeight="1">
      <c r="B71" s="314"/>
      <c r="C71" s="216"/>
      <c r="D71" s="216"/>
      <c r="E71" s="216"/>
      <c r="F71" s="216"/>
      <c r="G71" s="216"/>
      <c r="H71" s="216"/>
      <c r="I71" s="216"/>
      <c r="J71" s="216"/>
      <c r="K71" s="315"/>
    </row>
    <row r="72" spans="2:11" customFormat="1" ht="18.75" customHeight="1">
      <c r="B72" s="316"/>
      <c r="C72" s="316"/>
      <c r="D72" s="316"/>
      <c r="E72" s="316"/>
      <c r="F72" s="316"/>
      <c r="G72" s="316"/>
      <c r="H72" s="316"/>
      <c r="I72" s="316"/>
      <c r="J72" s="316"/>
      <c r="K72" s="317"/>
    </row>
    <row r="73" spans="2:11" customFormat="1" ht="18.75" customHeight="1">
      <c r="B73" s="317"/>
      <c r="C73" s="317"/>
      <c r="D73" s="317"/>
      <c r="E73" s="317"/>
      <c r="F73" s="317"/>
      <c r="G73" s="317"/>
      <c r="H73" s="317"/>
      <c r="I73" s="317"/>
      <c r="J73" s="317"/>
      <c r="K73" s="317"/>
    </row>
    <row r="74" spans="2:11" customFormat="1" ht="7.5" customHeight="1">
      <c r="B74" s="318"/>
      <c r="C74" s="319"/>
      <c r="D74" s="319"/>
      <c r="E74" s="319"/>
      <c r="F74" s="319"/>
      <c r="G74" s="319"/>
      <c r="H74" s="319"/>
      <c r="I74" s="319"/>
      <c r="J74" s="319"/>
      <c r="K74" s="320"/>
    </row>
    <row r="75" spans="2:11" customFormat="1" ht="45" customHeight="1">
      <c r="B75" s="321"/>
      <c r="C75" s="302" t="s">
        <v>1444</v>
      </c>
      <c r="D75" s="302"/>
      <c r="E75" s="302"/>
      <c r="F75" s="302"/>
      <c r="G75" s="302"/>
      <c r="H75" s="302"/>
      <c r="I75" s="302"/>
      <c r="J75" s="302"/>
      <c r="K75" s="322"/>
    </row>
    <row r="76" spans="2:11" customFormat="1" ht="17.25" customHeight="1">
      <c r="B76" s="321"/>
      <c r="C76" s="217" t="s">
        <v>1445</v>
      </c>
      <c r="D76" s="217"/>
      <c r="E76" s="217"/>
      <c r="F76" s="217" t="s">
        <v>1446</v>
      </c>
      <c r="G76" s="218"/>
      <c r="H76" s="217" t="s">
        <v>55</v>
      </c>
      <c r="I76" s="217" t="s">
        <v>58</v>
      </c>
      <c r="J76" s="217" t="s">
        <v>1447</v>
      </c>
      <c r="K76" s="322"/>
    </row>
    <row r="77" spans="2:11" customFormat="1" ht="17.25" customHeight="1">
      <c r="B77" s="321"/>
      <c r="C77" s="219" t="s">
        <v>1448</v>
      </c>
      <c r="D77" s="219"/>
      <c r="E77" s="219"/>
      <c r="F77" s="220" t="s">
        <v>1449</v>
      </c>
      <c r="G77" s="221"/>
      <c r="H77" s="219"/>
      <c r="I77" s="219"/>
      <c r="J77" s="219" t="s">
        <v>1450</v>
      </c>
      <c r="K77" s="322"/>
    </row>
    <row r="78" spans="2:11" customFormat="1" ht="5.25" customHeight="1">
      <c r="B78" s="321"/>
      <c r="C78" s="222"/>
      <c r="D78" s="222"/>
      <c r="E78" s="222"/>
      <c r="F78" s="222"/>
      <c r="G78" s="223"/>
      <c r="H78" s="222"/>
      <c r="I78" s="222"/>
      <c r="J78" s="222"/>
      <c r="K78" s="322"/>
    </row>
    <row r="79" spans="2:11" customFormat="1" ht="15" customHeight="1">
      <c r="B79" s="321"/>
      <c r="C79" s="213" t="s">
        <v>54</v>
      </c>
      <c r="D79" s="224"/>
      <c r="E79" s="224"/>
      <c r="F79" s="225" t="s">
        <v>1451</v>
      </c>
      <c r="G79" s="226"/>
      <c r="H79" s="213" t="s">
        <v>1452</v>
      </c>
      <c r="I79" s="213" t="s">
        <v>1453</v>
      </c>
      <c r="J79" s="213">
        <v>20</v>
      </c>
      <c r="K79" s="322"/>
    </row>
    <row r="80" spans="2:11" customFormat="1" ht="15" customHeight="1">
      <c r="B80" s="321"/>
      <c r="C80" s="213" t="s">
        <v>1454</v>
      </c>
      <c r="D80" s="213"/>
      <c r="E80" s="213"/>
      <c r="F80" s="225" t="s">
        <v>1451</v>
      </c>
      <c r="G80" s="226"/>
      <c r="H80" s="213" t="s">
        <v>1455</v>
      </c>
      <c r="I80" s="213" t="s">
        <v>1453</v>
      </c>
      <c r="J80" s="213">
        <v>120</v>
      </c>
      <c r="K80" s="322"/>
    </row>
    <row r="81" spans="2:11" customFormat="1" ht="15" customHeight="1">
      <c r="B81" s="227"/>
      <c r="C81" s="213" t="s">
        <v>1456</v>
      </c>
      <c r="D81" s="213"/>
      <c r="E81" s="213"/>
      <c r="F81" s="225" t="s">
        <v>1457</v>
      </c>
      <c r="G81" s="226"/>
      <c r="H81" s="213" t="s">
        <v>1458</v>
      </c>
      <c r="I81" s="213" t="s">
        <v>1453</v>
      </c>
      <c r="J81" s="213">
        <v>50</v>
      </c>
      <c r="K81" s="322"/>
    </row>
    <row r="82" spans="2:11" customFormat="1" ht="15" customHeight="1">
      <c r="B82" s="227"/>
      <c r="C82" s="213" t="s">
        <v>1459</v>
      </c>
      <c r="D82" s="213"/>
      <c r="E82" s="213"/>
      <c r="F82" s="225" t="s">
        <v>1451</v>
      </c>
      <c r="G82" s="226"/>
      <c r="H82" s="213" t="s">
        <v>1460</v>
      </c>
      <c r="I82" s="213" t="s">
        <v>1461</v>
      </c>
      <c r="J82" s="213"/>
      <c r="K82" s="322"/>
    </row>
    <row r="83" spans="2:11" customFormat="1" ht="15" customHeight="1">
      <c r="B83" s="227"/>
      <c r="C83" s="213" t="s">
        <v>1462</v>
      </c>
      <c r="D83" s="213"/>
      <c r="E83" s="213"/>
      <c r="F83" s="225" t="s">
        <v>1457</v>
      </c>
      <c r="G83" s="213"/>
      <c r="H83" s="213" t="s">
        <v>1463</v>
      </c>
      <c r="I83" s="213" t="s">
        <v>1453</v>
      </c>
      <c r="J83" s="213">
        <v>15</v>
      </c>
      <c r="K83" s="322"/>
    </row>
    <row r="84" spans="2:11" customFormat="1" ht="15" customHeight="1">
      <c r="B84" s="227"/>
      <c r="C84" s="213" t="s">
        <v>1464</v>
      </c>
      <c r="D84" s="213"/>
      <c r="E84" s="213"/>
      <c r="F84" s="225" t="s">
        <v>1457</v>
      </c>
      <c r="G84" s="213"/>
      <c r="H84" s="213" t="s">
        <v>1465</v>
      </c>
      <c r="I84" s="213" t="s">
        <v>1453</v>
      </c>
      <c r="J84" s="213">
        <v>15</v>
      </c>
      <c r="K84" s="322"/>
    </row>
    <row r="85" spans="2:11" customFormat="1" ht="15" customHeight="1">
      <c r="B85" s="227"/>
      <c r="C85" s="213" t="s">
        <v>1466</v>
      </c>
      <c r="D85" s="213"/>
      <c r="E85" s="213"/>
      <c r="F85" s="225" t="s">
        <v>1457</v>
      </c>
      <c r="G85" s="213"/>
      <c r="H85" s="213" t="s">
        <v>1467</v>
      </c>
      <c r="I85" s="213" t="s">
        <v>1453</v>
      </c>
      <c r="J85" s="213">
        <v>20</v>
      </c>
      <c r="K85" s="322"/>
    </row>
    <row r="86" spans="2:11" customFormat="1" ht="15" customHeight="1">
      <c r="B86" s="227"/>
      <c r="C86" s="213" t="s">
        <v>1468</v>
      </c>
      <c r="D86" s="213"/>
      <c r="E86" s="213"/>
      <c r="F86" s="225" t="s">
        <v>1457</v>
      </c>
      <c r="G86" s="213"/>
      <c r="H86" s="213" t="s">
        <v>1469</v>
      </c>
      <c r="I86" s="213" t="s">
        <v>1453</v>
      </c>
      <c r="J86" s="213">
        <v>20</v>
      </c>
      <c r="K86" s="322"/>
    </row>
    <row r="87" spans="2:11" customFormat="1" ht="15" customHeight="1">
      <c r="B87" s="227"/>
      <c r="C87" s="213" t="s">
        <v>1470</v>
      </c>
      <c r="D87" s="213"/>
      <c r="E87" s="213"/>
      <c r="F87" s="225" t="s">
        <v>1457</v>
      </c>
      <c r="G87" s="226"/>
      <c r="H87" s="213" t="s">
        <v>1471</v>
      </c>
      <c r="I87" s="213" t="s">
        <v>1453</v>
      </c>
      <c r="J87" s="213">
        <v>50</v>
      </c>
      <c r="K87" s="322"/>
    </row>
    <row r="88" spans="2:11" customFormat="1" ht="15" customHeight="1">
      <c r="B88" s="227"/>
      <c r="C88" s="213" t="s">
        <v>1472</v>
      </c>
      <c r="D88" s="213"/>
      <c r="E88" s="213"/>
      <c r="F88" s="225" t="s">
        <v>1457</v>
      </c>
      <c r="G88" s="226"/>
      <c r="H88" s="213" t="s">
        <v>1473</v>
      </c>
      <c r="I88" s="213" t="s">
        <v>1453</v>
      </c>
      <c r="J88" s="213">
        <v>20</v>
      </c>
      <c r="K88" s="322"/>
    </row>
    <row r="89" spans="2:11" customFormat="1" ht="15" customHeight="1">
      <c r="B89" s="227"/>
      <c r="C89" s="213" t="s">
        <v>1474</v>
      </c>
      <c r="D89" s="213"/>
      <c r="E89" s="213"/>
      <c r="F89" s="225" t="s">
        <v>1457</v>
      </c>
      <c r="G89" s="226"/>
      <c r="H89" s="213" t="s">
        <v>1475</v>
      </c>
      <c r="I89" s="213" t="s">
        <v>1453</v>
      </c>
      <c r="J89" s="213">
        <v>20</v>
      </c>
      <c r="K89" s="322"/>
    </row>
    <row r="90" spans="2:11" customFormat="1" ht="15" customHeight="1">
      <c r="B90" s="227"/>
      <c r="C90" s="213" t="s">
        <v>1476</v>
      </c>
      <c r="D90" s="213"/>
      <c r="E90" s="213"/>
      <c r="F90" s="225" t="s">
        <v>1457</v>
      </c>
      <c r="G90" s="226"/>
      <c r="H90" s="213" t="s">
        <v>1477</v>
      </c>
      <c r="I90" s="213" t="s">
        <v>1453</v>
      </c>
      <c r="J90" s="213">
        <v>50</v>
      </c>
      <c r="K90" s="322"/>
    </row>
    <row r="91" spans="2:11" customFormat="1" ht="15" customHeight="1">
      <c r="B91" s="227"/>
      <c r="C91" s="213" t="s">
        <v>1478</v>
      </c>
      <c r="D91" s="213"/>
      <c r="E91" s="213"/>
      <c r="F91" s="225" t="s">
        <v>1457</v>
      </c>
      <c r="G91" s="226"/>
      <c r="H91" s="213" t="s">
        <v>1478</v>
      </c>
      <c r="I91" s="213" t="s">
        <v>1453</v>
      </c>
      <c r="J91" s="213">
        <v>50</v>
      </c>
      <c r="K91" s="322"/>
    </row>
    <row r="92" spans="2:11" customFormat="1" ht="15" customHeight="1">
      <c r="B92" s="227"/>
      <c r="C92" s="213" t="s">
        <v>1479</v>
      </c>
      <c r="D92" s="213"/>
      <c r="E92" s="213"/>
      <c r="F92" s="225" t="s">
        <v>1457</v>
      </c>
      <c r="G92" s="226"/>
      <c r="H92" s="213" t="s">
        <v>1480</v>
      </c>
      <c r="I92" s="213" t="s">
        <v>1453</v>
      </c>
      <c r="J92" s="213">
        <v>255</v>
      </c>
      <c r="K92" s="322"/>
    </row>
    <row r="93" spans="2:11" customFormat="1" ht="15" customHeight="1">
      <c r="B93" s="227"/>
      <c r="C93" s="213" t="s">
        <v>1481</v>
      </c>
      <c r="D93" s="213"/>
      <c r="E93" s="213"/>
      <c r="F93" s="225" t="s">
        <v>1451</v>
      </c>
      <c r="G93" s="226"/>
      <c r="H93" s="213" t="s">
        <v>1482</v>
      </c>
      <c r="I93" s="213" t="s">
        <v>1483</v>
      </c>
      <c r="J93" s="213"/>
      <c r="K93" s="322"/>
    </row>
    <row r="94" spans="2:11" customFormat="1" ht="15" customHeight="1">
      <c r="B94" s="227"/>
      <c r="C94" s="213" t="s">
        <v>1484</v>
      </c>
      <c r="D94" s="213"/>
      <c r="E94" s="213"/>
      <c r="F94" s="225" t="s">
        <v>1451</v>
      </c>
      <c r="G94" s="226"/>
      <c r="H94" s="213" t="s">
        <v>1485</v>
      </c>
      <c r="I94" s="213" t="s">
        <v>1486</v>
      </c>
      <c r="J94" s="213"/>
      <c r="K94" s="322"/>
    </row>
    <row r="95" spans="2:11" customFormat="1" ht="15" customHeight="1">
      <c r="B95" s="227"/>
      <c r="C95" s="213" t="s">
        <v>1487</v>
      </c>
      <c r="D95" s="213"/>
      <c r="E95" s="213"/>
      <c r="F95" s="225" t="s">
        <v>1451</v>
      </c>
      <c r="G95" s="226"/>
      <c r="H95" s="213" t="s">
        <v>1487</v>
      </c>
      <c r="I95" s="213" t="s">
        <v>1486</v>
      </c>
      <c r="J95" s="213"/>
      <c r="K95" s="322"/>
    </row>
    <row r="96" spans="2:11" customFormat="1" ht="15" customHeight="1">
      <c r="B96" s="227"/>
      <c r="C96" s="213" t="s">
        <v>39</v>
      </c>
      <c r="D96" s="213"/>
      <c r="E96" s="213"/>
      <c r="F96" s="225" t="s">
        <v>1451</v>
      </c>
      <c r="G96" s="226"/>
      <c r="H96" s="213" t="s">
        <v>1488</v>
      </c>
      <c r="I96" s="213" t="s">
        <v>1486</v>
      </c>
      <c r="J96" s="213"/>
      <c r="K96" s="322"/>
    </row>
    <row r="97" spans="2:11" customFormat="1" ht="15" customHeight="1">
      <c r="B97" s="227"/>
      <c r="C97" s="213" t="s">
        <v>49</v>
      </c>
      <c r="D97" s="213"/>
      <c r="E97" s="213"/>
      <c r="F97" s="225" t="s">
        <v>1451</v>
      </c>
      <c r="G97" s="226"/>
      <c r="H97" s="213" t="s">
        <v>1489</v>
      </c>
      <c r="I97" s="213" t="s">
        <v>1486</v>
      </c>
      <c r="J97" s="213"/>
      <c r="K97" s="322"/>
    </row>
    <row r="98" spans="2:11" customFormat="1" ht="15" customHeight="1">
      <c r="B98" s="323"/>
      <c r="C98" s="228"/>
      <c r="D98" s="228"/>
      <c r="E98" s="228"/>
      <c r="F98" s="228"/>
      <c r="G98" s="228"/>
      <c r="H98" s="228"/>
      <c r="I98" s="228"/>
      <c r="J98" s="228"/>
      <c r="K98" s="324"/>
    </row>
    <row r="99" spans="2:11" customFormat="1" ht="18.75" customHeight="1">
      <c r="B99" s="325"/>
      <c r="C99" s="229"/>
      <c r="D99" s="229"/>
      <c r="E99" s="229"/>
      <c r="F99" s="229"/>
      <c r="G99" s="229"/>
      <c r="H99" s="229"/>
      <c r="I99" s="229"/>
      <c r="J99" s="229"/>
      <c r="K99" s="325"/>
    </row>
    <row r="100" spans="2:11" customFormat="1" ht="18.75" customHeight="1">
      <c r="B100" s="317"/>
      <c r="C100" s="317"/>
      <c r="D100" s="317"/>
      <c r="E100" s="317"/>
      <c r="F100" s="317"/>
      <c r="G100" s="317"/>
      <c r="H100" s="317"/>
      <c r="I100" s="317"/>
      <c r="J100" s="317"/>
      <c r="K100" s="317"/>
    </row>
    <row r="101" spans="2:11" customFormat="1" ht="7.5" customHeight="1">
      <c r="B101" s="318"/>
      <c r="C101" s="319"/>
      <c r="D101" s="319"/>
      <c r="E101" s="319"/>
      <c r="F101" s="319"/>
      <c r="G101" s="319"/>
      <c r="H101" s="319"/>
      <c r="I101" s="319"/>
      <c r="J101" s="319"/>
      <c r="K101" s="320"/>
    </row>
    <row r="102" spans="2:11" customFormat="1" ht="45" customHeight="1">
      <c r="B102" s="321"/>
      <c r="C102" s="302" t="s">
        <v>1490</v>
      </c>
      <c r="D102" s="302"/>
      <c r="E102" s="302"/>
      <c r="F102" s="302"/>
      <c r="G102" s="302"/>
      <c r="H102" s="302"/>
      <c r="I102" s="302"/>
      <c r="J102" s="302"/>
      <c r="K102" s="322"/>
    </row>
    <row r="103" spans="2:11" customFormat="1" ht="17.25" customHeight="1">
      <c r="B103" s="321"/>
      <c r="C103" s="217" t="s">
        <v>1445</v>
      </c>
      <c r="D103" s="217"/>
      <c r="E103" s="217"/>
      <c r="F103" s="217" t="s">
        <v>1446</v>
      </c>
      <c r="G103" s="218"/>
      <c r="H103" s="217" t="s">
        <v>55</v>
      </c>
      <c r="I103" s="217" t="s">
        <v>58</v>
      </c>
      <c r="J103" s="217" t="s">
        <v>1447</v>
      </c>
      <c r="K103" s="322"/>
    </row>
    <row r="104" spans="2:11" customFormat="1" ht="17.25" customHeight="1">
      <c r="B104" s="321"/>
      <c r="C104" s="219" t="s">
        <v>1448</v>
      </c>
      <c r="D104" s="219"/>
      <c r="E104" s="219"/>
      <c r="F104" s="220" t="s">
        <v>1449</v>
      </c>
      <c r="G104" s="221"/>
      <c r="H104" s="219"/>
      <c r="I104" s="219"/>
      <c r="J104" s="219" t="s">
        <v>1450</v>
      </c>
      <c r="K104" s="322"/>
    </row>
    <row r="105" spans="2:11" customFormat="1" ht="5.25" customHeight="1">
      <c r="B105" s="321"/>
      <c r="C105" s="217"/>
      <c r="D105" s="217"/>
      <c r="E105" s="217"/>
      <c r="F105" s="217"/>
      <c r="G105" s="230"/>
      <c r="H105" s="217"/>
      <c r="I105" s="217"/>
      <c r="J105" s="217"/>
      <c r="K105" s="322"/>
    </row>
    <row r="106" spans="2:11" customFormat="1" ht="15" customHeight="1">
      <c r="B106" s="321"/>
      <c r="C106" s="213" t="s">
        <v>54</v>
      </c>
      <c r="D106" s="224"/>
      <c r="E106" s="224"/>
      <c r="F106" s="225" t="s">
        <v>1451</v>
      </c>
      <c r="G106" s="213"/>
      <c r="H106" s="213" t="s">
        <v>1491</v>
      </c>
      <c r="I106" s="213" t="s">
        <v>1453</v>
      </c>
      <c r="J106" s="213">
        <v>20</v>
      </c>
      <c r="K106" s="322"/>
    </row>
    <row r="107" spans="2:11" customFormat="1" ht="15" customHeight="1">
      <c r="B107" s="321"/>
      <c r="C107" s="213" t="s">
        <v>1454</v>
      </c>
      <c r="D107" s="213"/>
      <c r="E107" s="213"/>
      <c r="F107" s="225" t="s">
        <v>1451</v>
      </c>
      <c r="G107" s="213"/>
      <c r="H107" s="213" t="s">
        <v>1491</v>
      </c>
      <c r="I107" s="213" t="s">
        <v>1453</v>
      </c>
      <c r="J107" s="213">
        <v>120</v>
      </c>
      <c r="K107" s="322"/>
    </row>
    <row r="108" spans="2:11" customFormat="1" ht="15" customHeight="1">
      <c r="B108" s="227"/>
      <c r="C108" s="213" t="s">
        <v>1456</v>
      </c>
      <c r="D108" s="213"/>
      <c r="E108" s="213"/>
      <c r="F108" s="225" t="s">
        <v>1457</v>
      </c>
      <c r="G108" s="213"/>
      <c r="H108" s="213" t="s">
        <v>1491</v>
      </c>
      <c r="I108" s="213" t="s">
        <v>1453</v>
      </c>
      <c r="J108" s="213">
        <v>50</v>
      </c>
      <c r="K108" s="322"/>
    </row>
    <row r="109" spans="2:11" customFormat="1" ht="15" customHeight="1">
      <c r="B109" s="227"/>
      <c r="C109" s="213" t="s">
        <v>1459</v>
      </c>
      <c r="D109" s="213"/>
      <c r="E109" s="213"/>
      <c r="F109" s="225" t="s">
        <v>1451</v>
      </c>
      <c r="G109" s="213"/>
      <c r="H109" s="213" t="s">
        <v>1491</v>
      </c>
      <c r="I109" s="213" t="s">
        <v>1461</v>
      </c>
      <c r="J109" s="213"/>
      <c r="K109" s="322"/>
    </row>
    <row r="110" spans="2:11" customFormat="1" ht="15" customHeight="1">
      <c r="B110" s="227"/>
      <c r="C110" s="213" t="s">
        <v>1470</v>
      </c>
      <c r="D110" s="213"/>
      <c r="E110" s="213"/>
      <c r="F110" s="225" t="s">
        <v>1457</v>
      </c>
      <c r="G110" s="213"/>
      <c r="H110" s="213" t="s">
        <v>1491</v>
      </c>
      <c r="I110" s="213" t="s">
        <v>1453</v>
      </c>
      <c r="J110" s="213">
        <v>50</v>
      </c>
      <c r="K110" s="322"/>
    </row>
    <row r="111" spans="2:11" customFormat="1" ht="15" customHeight="1">
      <c r="B111" s="227"/>
      <c r="C111" s="213" t="s">
        <v>1478</v>
      </c>
      <c r="D111" s="213"/>
      <c r="E111" s="213"/>
      <c r="F111" s="225" t="s">
        <v>1457</v>
      </c>
      <c r="G111" s="213"/>
      <c r="H111" s="213" t="s">
        <v>1491</v>
      </c>
      <c r="I111" s="213" t="s">
        <v>1453</v>
      </c>
      <c r="J111" s="213">
        <v>50</v>
      </c>
      <c r="K111" s="322"/>
    </row>
    <row r="112" spans="2:11" customFormat="1" ht="15" customHeight="1">
      <c r="B112" s="227"/>
      <c r="C112" s="213" t="s">
        <v>1476</v>
      </c>
      <c r="D112" s="213"/>
      <c r="E112" s="213"/>
      <c r="F112" s="225" t="s">
        <v>1457</v>
      </c>
      <c r="G112" s="213"/>
      <c r="H112" s="213" t="s">
        <v>1491</v>
      </c>
      <c r="I112" s="213" t="s">
        <v>1453</v>
      </c>
      <c r="J112" s="213">
        <v>50</v>
      </c>
      <c r="K112" s="322"/>
    </row>
    <row r="113" spans="2:11" customFormat="1" ht="15" customHeight="1">
      <c r="B113" s="227"/>
      <c r="C113" s="213" t="s">
        <v>54</v>
      </c>
      <c r="D113" s="213"/>
      <c r="E113" s="213"/>
      <c r="F113" s="225" t="s">
        <v>1451</v>
      </c>
      <c r="G113" s="213"/>
      <c r="H113" s="213" t="s">
        <v>1492</v>
      </c>
      <c r="I113" s="213" t="s">
        <v>1453</v>
      </c>
      <c r="J113" s="213">
        <v>20</v>
      </c>
      <c r="K113" s="322"/>
    </row>
    <row r="114" spans="2:11" customFormat="1" ht="15" customHeight="1">
      <c r="B114" s="227"/>
      <c r="C114" s="213" t="s">
        <v>1493</v>
      </c>
      <c r="D114" s="213"/>
      <c r="E114" s="213"/>
      <c r="F114" s="225" t="s">
        <v>1451</v>
      </c>
      <c r="G114" s="213"/>
      <c r="H114" s="213" t="s">
        <v>1494</v>
      </c>
      <c r="I114" s="213" t="s">
        <v>1453</v>
      </c>
      <c r="J114" s="213">
        <v>120</v>
      </c>
      <c r="K114" s="322"/>
    </row>
    <row r="115" spans="2:11" customFormat="1" ht="15" customHeight="1">
      <c r="B115" s="227"/>
      <c r="C115" s="213" t="s">
        <v>39</v>
      </c>
      <c r="D115" s="213"/>
      <c r="E115" s="213"/>
      <c r="F115" s="225" t="s">
        <v>1451</v>
      </c>
      <c r="G115" s="213"/>
      <c r="H115" s="213" t="s">
        <v>1495</v>
      </c>
      <c r="I115" s="213" t="s">
        <v>1486</v>
      </c>
      <c r="J115" s="213"/>
      <c r="K115" s="322"/>
    </row>
    <row r="116" spans="2:11" customFormat="1" ht="15" customHeight="1">
      <c r="B116" s="227"/>
      <c r="C116" s="213" t="s">
        <v>49</v>
      </c>
      <c r="D116" s="213"/>
      <c r="E116" s="213"/>
      <c r="F116" s="225" t="s">
        <v>1451</v>
      </c>
      <c r="G116" s="213"/>
      <c r="H116" s="213" t="s">
        <v>1496</v>
      </c>
      <c r="I116" s="213" t="s">
        <v>1486</v>
      </c>
      <c r="J116" s="213"/>
      <c r="K116" s="322"/>
    </row>
    <row r="117" spans="2:11" customFormat="1" ht="15" customHeight="1">
      <c r="B117" s="227"/>
      <c r="C117" s="213" t="s">
        <v>58</v>
      </c>
      <c r="D117" s="213"/>
      <c r="E117" s="213"/>
      <c r="F117" s="225" t="s">
        <v>1451</v>
      </c>
      <c r="G117" s="213"/>
      <c r="H117" s="213" t="s">
        <v>1497</v>
      </c>
      <c r="I117" s="213" t="s">
        <v>1498</v>
      </c>
      <c r="J117" s="213"/>
      <c r="K117" s="322"/>
    </row>
    <row r="118" spans="2:11" customFormat="1" ht="15" customHeight="1">
      <c r="B118" s="323"/>
      <c r="C118" s="231"/>
      <c r="D118" s="231"/>
      <c r="E118" s="231"/>
      <c r="F118" s="231"/>
      <c r="G118" s="231"/>
      <c r="H118" s="231"/>
      <c r="I118" s="231"/>
      <c r="J118" s="231"/>
      <c r="K118" s="324"/>
    </row>
    <row r="119" spans="2:11" customFormat="1" ht="18.75" customHeight="1">
      <c r="B119" s="326"/>
      <c r="C119" s="232"/>
      <c r="D119" s="232"/>
      <c r="E119" s="232"/>
      <c r="F119" s="233"/>
      <c r="G119" s="232"/>
      <c r="H119" s="232"/>
      <c r="I119" s="232"/>
      <c r="J119" s="232"/>
      <c r="K119" s="326"/>
    </row>
    <row r="120" spans="2:11" customFormat="1" ht="18.75" customHeight="1">
      <c r="B120" s="317"/>
      <c r="C120" s="317"/>
      <c r="D120" s="317"/>
      <c r="E120" s="317"/>
      <c r="F120" s="317"/>
      <c r="G120" s="317"/>
      <c r="H120" s="317"/>
      <c r="I120" s="317"/>
      <c r="J120" s="317"/>
      <c r="K120" s="317"/>
    </row>
    <row r="121" spans="2:11" customFormat="1" ht="7.5" customHeight="1">
      <c r="B121" s="327"/>
      <c r="C121" s="328"/>
      <c r="D121" s="328"/>
      <c r="E121" s="328"/>
      <c r="F121" s="328"/>
      <c r="G121" s="328"/>
      <c r="H121" s="328"/>
      <c r="I121" s="328"/>
      <c r="J121" s="328"/>
      <c r="K121" s="329"/>
    </row>
    <row r="122" spans="2:11" customFormat="1" ht="45" customHeight="1">
      <c r="B122" s="330"/>
      <c r="C122" s="300" t="s">
        <v>1499</v>
      </c>
      <c r="D122" s="300"/>
      <c r="E122" s="300"/>
      <c r="F122" s="300"/>
      <c r="G122" s="300"/>
      <c r="H122" s="300"/>
      <c r="I122" s="300"/>
      <c r="J122" s="300"/>
      <c r="K122" s="331"/>
    </row>
    <row r="123" spans="2:11" customFormat="1" ht="17.25" customHeight="1">
      <c r="B123" s="234"/>
      <c r="C123" s="217" t="s">
        <v>1445</v>
      </c>
      <c r="D123" s="217"/>
      <c r="E123" s="217"/>
      <c r="F123" s="217" t="s">
        <v>1446</v>
      </c>
      <c r="G123" s="218"/>
      <c r="H123" s="217" t="s">
        <v>55</v>
      </c>
      <c r="I123" s="217" t="s">
        <v>58</v>
      </c>
      <c r="J123" s="217" t="s">
        <v>1447</v>
      </c>
      <c r="K123" s="235"/>
    </row>
    <row r="124" spans="2:11" customFormat="1" ht="17.25" customHeight="1">
      <c r="B124" s="234"/>
      <c r="C124" s="219" t="s">
        <v>1448</v>
      </c>
      <c r="D124" s="219"/>
      <c r="E124" s="219"/>
      <c r="F124" s="220" t="s">
        <v>1449</v>
      </c>
      <c r="G124" s="221"/>
      <c r="H124" s="219"/>
      <c r="I124" s="219"/>
      <c r="J124" s="219" t="s">
        <v>1450</v>
      </c>
      <c r="K124" s="235"/>
    </row>
    <row r="125" spans="2:11" customFormat="1" ht="5.25" customHeight="1">
      <c r="B125" s="236"/>
      <c r="C125" s="222"/>
      <c r="D125" s="222"/>
      <c r="E125" s="222"/>
      <c r="F125" s="222"/>
      <c r="G125" s="237"/>
      <c r="H125" s="222"/>
      <c r="I125" s="222"/>
      <c r="J125" s="222"/>
      <c r="K125" s="238"/>
    </row>
    <row r="126" spans="2:11" customFormat="1" ht="15" customHeight="1">
      <c r="B126" s="236"/>
      <c r="C126" s="213" t="s">
        <v>1454</v>
      </c>
      <c r="D126" s="224"/>
      <c r="E126" s="224"/>
      <c r="F126" s="225" t="s">
        <v>1451</v>
      </c>
      <c r="G126" s="213"/>
      <c r="H126" s="213" t="s">
        <v>1491</v>
      </c>
      <c r="I126" s="213" t="s">
        <v>1453</v>
      </c>
      <c r="J126" s="213">
        <v>120</v>
      </c>
      <c r="K126" s="239"/>
    </row>
    <row r="127" spans="2:11" customFormat="1" ht="15" customHeight="1">
      <c r="B127" s="236"/>
      <c r="C127" s="213" t="s">
        <v>1500</v>
      </c>
      <c r="D127" s="213"/>
      <c r="E127" s="213"/>
      <c r="F127" s="225" t="s">
        <v>1451</v>
      </c>
      <c r="G127" s="213"/>
      <c r="H127" s="213" t="s">
        <v>1501</v>
      </c>
      <c r="I127" s="213" t="s">
        <v>1453</v>
      </c>
      <c r="J127" s="213" t="s">
        <v>1502</v>
      </c>
      <c r="K127" s="239"/>
    </row>
    <row r="128" spans="2:11" customFormat="1" ht="15" customHeight="1">
      <c r="B128" s="236"/>
      <c r="C128" s="213" t="s">
        <v>1399</v>
      </c>
      <c r="D128" s="213"/>
      <c r="E128" s="213"/>
      <c r="F128" s="225" t="s">
        <v>1451</v>
      </c>
      <c r="G128" s="213"/>
      <c r="H128" s="213" t="s">
        <v>1503</v>
      </c>
      <c r="I128" s="213" t="s">
        <v>1453</v>
      </c>
      <c r="J128" s="213" t="s">
        <v>1502</v>
      </c>
      <c r="K128" s="239"/>
    </row>
    <row r="129" spans="2:11" customFormat="1" ht="15" customHeight="1">
      <c r="B129" s="236"/>
      <c r="C129" s="213" t="s">
        <v>1462</v>
      </c>
      <c r="D129" s="213"/>
      <c r="E129" s="213"/>
      <c r="F129" s="225" t="s">
        <v>1457</v>
      </c>
      <c r="G129" s="213"/>
      <c r="H129" s="213" t="s">
        <v>1463</v>
      </c>
      <c r="I129" s="213" t="s">
        <v>1453</v>
      </c>
      <c r="J129" s="213">
        <v>15</v>
      </c>
      <c r="K129" s="239"/>
    </row>
    <row r="130" spans="2:11" customFormat="1" ht="15" customHeight="1">
      <c r="B130" s="236"/>
      <c r="C130" s="213" t="s">
        <v>1464</v>
      </c>
      <c r="D130" s="213"/>
      <c r="E130" s="213"/>
      <c r="F130" s="225" t="s">
        <v>1457</v>
      </c>
      <c r="G130" s="213"/>
      <c r="H130" s="213" t="s">
        <v>1465</v>
      </c>
      <c r="I130" s="213" t="s">
        <v>1453</v>
      </c>
      <c r="J130" s="213">
        <v>15</v>
      </c>
      <c r="K130" s="239"/>
    </row>
    <row r="131" spans="2:11" customFormat="1" ht="15" customHeight="1">
      <c r="B131" s="236"/>
      <c r="C131" s="213" t="s">
        <v>1466</v>
      </c>
      <c r="D131" s="213"/>
      <c r="E131" s="213"/>
      <c r="F131" s="225" t="s">
        <v>1457</v>
      </c>
      <c r="G131" s="213"/>
      <c r="H131" s="213" t="s">
        <v>1467</v>
      </c>
      <c r="I131" s="213" t="s">
        <v>1453</v>
      </c>
      <c r="J131" s="213">
        <v>20</v>
      </c>
      <c r="K131" s="239"/>
    </row>
    <row r="132" spans="2:11" customFormat="1" ht="15" customHeight="1">
      <c r="B132" s="236"/>
      <c r="C132" s="213" t="s">
        <v>1468</v>
      </c>
      <c r="D132" s="213"/>
      <c r="E132" s="213"/>
      <c r="F132" s="225" t="s">
        <v>1457</v>
      </c>
      <c r="G132" s="213"/>
      <c r="H132" s="213" t="s">
        <v>1469</v>
      </c>
      <c r="I132" s="213" t="s">
        <v>1453</v>
      </c>
      <c r="J132" s="213">
        <v>20</v>
      </c>
      <c r="K132" s="239"/>
    </row>
    <row r="133" spans="2:11" customFormat="1" ht="15" customHeight="1">
      <c r="B133" s="236"/>
      <c r="C133" s="213" t="s">
        <v>1456</v>
      </c>
      <c r="D133" s="213"/>
      <c r="E133" s="213"/>
      <c r="F133" s="225" t="s">
        <v>1457</v>
      </c>
      <c r="G133" s="213"/>
      <c r="H133" s="213" t="s">
        <v>1491</v>
      </c>
      <c r="I133" s="213" t="s">
        <v>1453</v>
      </c>
      <c r="J133" s="213">
        <v>50</v>
      </c>
      <c r="K133" s="239"/>
    </row>
    <row r="134" spans="2:11" customFormat="1" ht="15" customHeight="1">
      <c r="B134" s="236"/>
      <c r="C134" s="213" t="s">
        <v>1470</v>
      </c>
      <c r="D134" s="213"/>
      <c r="E134" s="213"/>
      <c r="F134" s="225" t="s">
        <v>1457</v>
      </c>
      <c r="G134" s="213"/>
      <c r="H134" s="213" t="s">
        <v>1491</v>
      </c>
      <c r="I134" s="213" t="s">
        <v>1453</v>
      </c>
      <c r="J134" s="213">
        <v>50</v>
      </c>
      <c r="K134" s="239"/>
    </row>
    <row r="135" spans="2:11" customFormat="1" ht="15" customHeight="1">
      <c r="B135" s="236"/>
      <c r="C135" s="213" t="s">
        <v>1476</v>
      </c>
      <c r="D135" s="213"/>
      <c r="E135" s="213"/>
      <c r="F135" s="225" t="s">
        <v>1457</v>
      </c>
      <c r="G135" s="213"/>
      <c r="H135" s="213" t="s">
        <v>1491</v>
      </c>
      <c r="I135" s="213" t="s">
        <v>1453</v>
      </c>
      <c r="J135" s="213">
        <v>50</v>
      </c>
      <c r="K135" s="239"/>
    </row>
    <row r="136" spans="2:11" customFormat="1" ht="15" customHeight="1">
      <c r="B136" s="236"/>
      <c r="C136" s="213" t="s">
        <v>1478</v>
      </c>
      <c r="D136" s="213"/>
      <c r="E136" s="213"/>
      <c r="F136" s="225" t="s">
        <v>1457</v>
      </c>
      <c r="G136" s="213"/>
      <c r="H136" s="213" t="s">
        <v>1491</v>
      </c>
      <c r="I136" s="213" t="s">
        <v>1453</v>
      </c>
      <c r="J136" s="213">
        <v>50</v>
      </c>
      <c r="K136" s="239"/>
    </row>
    <row r="137" spans="2:11" customFormat="1" ht="15" customHeight="1">
      <c r="B137" s="236"/>
      <c r="C137" s="213" t="s">
        <v>1479</v>
      </c>
      <c r="D137" s="213"/>
      <c r="E137" s="213"/>
      <c r="F137" s="225" t="s">
        <v>1457</v>
      </c>
      <c r="G137" s="213"/>
      <c r="H137" s="213" t="s">
        <v>1504</v>
      </c>
      <c r="I137" s="213" t="s">
        <v>1453</v>
      </c>
      <c r="J137" s="213">
        <v>255</v>
      </c>
      <c r="K137" s="239"/>
    </row>
    <row r="138" spans="2:11" customFormat="1" ht="15" customHeight="1">
      <c r="B138" s="236"/>
      <c r="C138" s="213" t="s">
        <v>1481</v>
      </c>
      <c r="D138" s="213"/>
      <c r="E138" s="213"/>
      <c r="F138" s="225" t="s">
        <v>1451</v>
      </c>
      <c r="G138" s="213"/>
      <c r="H138" s="213" t="s">
        <v>1505</v>
      </c>
      <c r="I138" s="213" t="s">
        <v>1483</v>
      </c>
      <c r="J138" s="213"/>
      <c r="K138" s="239"/>
    </row>
    <row r="139" spans="2:11" customFormat="1" ht="15" customHeight="1">
      <c r="B139" s="236"/>
      <c r="C139" s="213" t="s">
        <v>1484</v>
      </c>
      <c r="D139" s="213"/>
      <c r="E139" s="213"/>
      <c r="F139" s="225" t="s">
        <v>1451</v>
      </c>
      <c r="G139" s="213"/>
      <c r="H139" s="213" t="s">
        <v>1506</v>
      </c>
      <c r="I139" s="213" t="s">
        <v>1486</v>
      </c>
      <c r="J139" s="213"/>
      <c r="K139" s="239"/>
    </row>
    <row r="140" spans="2:11" customFormat="1" ht="15" customHeight="1">
      <c r="B140" s="236"/>
      <c r="C140" s="213" t="s">
        <v>1487</v>
      </c>
      <c r="D140" s="213"/>
      <c r="E140" s="213"/>
      <c r="F140" s="225" t="s">
        <v>1451</v>
      </c>
      <c r="G140" s="213"/>
      <c r="H140" s="213" t="s">
        <v>1487</v>
      </c>
      <c r="I140" s="213" t="s">
        <v>1486</v>
      </c>
      <c r="J140" s="213"/>
      <c r="K140" s="239"/>
    </row>
    <row r="141" spans="2:11" customFormat="1" ht="15" customHeight="1">
      <c r="B141" s="236"/>
      <c r="C141" s="213" t="s">
        <v>39</v>
      </c>
      <c r="D141" s="213"/>
      <c r="E141" s="213"/>
      <c r="F141" s="225" t="s">
        <v>1451</v>
      </c>
      <c r="G141" s="213"/>
      <c r="H141" s="213" t="s">
        <v>1507</v>
      </c>
      <c r="I141" s="213" t="s">
        <v>1486</v>
      </c>
      <c r="J141" s="213"/>
      <c r="K141" s="239"/>
    </row>
    <row r="142" spans="2:11" customFormat="1" ht="15" customHeight="1">
      <c r="B142" s="236"/>
      <c r="C142" s="213" t="s">
        <v>1508</v>
      </c>
      <c r="D142" s="213"/>
      <c r="E142" s="213"/>
      <c r="F142" s="225" t="s">
        <v>1451</v>
      </c>
      <c r="G142" s="213"/>
      <c r="H142" s="213" t="s">
        <v>1509</v>
      </c>
      <c r="I142" s="213" t="s">
        <v>1486</v>
      </c>
      <c r="J142" s="213"/>
      <c r="K142" s="239"/>
    </row>
    <row r="143" spans="2:11" customFormat="1" ht="15" customHeight="1">
      <c r="B143" s="240"/>
      <c r="C143" s="241"/>
      <c r="D143" s="241"/>
      <c r="E143" s="241"/>
      <c r="F143" s="241"/>
      <c r="G143" s="241"/>
      <c r="H143" s="241"/>
      <c r="I143" s="241"/>
      <c r="J143" s="241"/>
      <c r="K143" s="242"/>
    </row>
    <row r="144" spans="2:11" customFormat="1" ht="18.75" customHeight="1">
      <c r="B144" s="232"/>
      <c r="C144" s="232"/>
      <c r="D144" s="232"/>
      <c r="E144" s="232"/>
      <c r="F144" s="233"/>
      <c r="G144" s="232"/>
      <c r="H144" s="232"/>
      <c r="I144" s="232"/>
      <c r="J144" s="232"/>
      <c r="K144" s="232"/>
    </row>
    <row r="145" spans="2:11" customFormat="1" ht="18.75" customHeight="1">
      <c r="B145" s="317"/>
      <c r="C145" s="317"/>
      <c r="D145" s="317"/>
      <c r="E145" s="317"/>
      <c r="F145" s="317"/>
      <c r="G145" s="317"/>
      <c r="H145" s="317"/>
      <c r="I145" s="317"/>
      <c r="J145" s="317"/>
      <c r="K145" s="317"/>
    </row>
    <row r="146" spans="2:11" customFormat="1" ht="7.5" customHeight="1">
      <c r="B146" s="318"/>
      <c r="C146" s="319"/>
      <c r="D146" s="319"/>
      <c r="E146" s="319"/>
      <c r="F146" s="319"/>
      <c r="G146" s="319"/>
      <c r="H146" s="319"/>
      <c r="I146" s="319"/>
      <c r="J146" s="319"/>
      <c r="K146" s="320"/>
    </row>
    <row r="147" spans="2:11" customFormat="1" ht="45" customHeight="1">
      <c r="B147" s="321"/>
      <c r="C147" s="302" t="s">
        <v>1510</v>
      </c>
      <c r="D147" s="302"/>
      <c r="E147" s="302"/>
      <c r="F147" s="302"/>
      <c r="G147" s="302"/>
      <c r="H147" s="302"/>
      <c r="I147" s="302"/>
      <c r="J147" s="302"/>
      <c r="K147" s="322"/>
    </row>
    <row r="148" spans="2:11" customFormat="1" ht="17.25" customHeight="1">
      <c r="B148" s="321"/>
      <c r="C148" s="217" t="s">
        <v>1445</v>
      </c>
      <c r="D148" s="217"/>
      <c r="E148" s="217"/>
      <c r="F148" s="217" t="s">
        <v>1446</v>
      </c>
      <c r="G148" s="218"/>
      <c r="H148" s="217" t="s">
        <v>55</v>
      </c>
      <c r="I148" s="217" t="s">
        <v>58</v>
      </c>
      <c r="J148" s="217" t="s">
        <v>1447</v>
      </c>
      <c r="K148" s="322"/>
    </row>
    <row r="149" spans="2:11" customFormat="1" ht="17.25" customHeight="1">
      <c r="B149" s="321"/>
      <c r="C149" s="219" t="s">
        <v>1448</v>
      </c>
      <c r="D149" s="219"/>
      <c r="E149" s="219"/>
      <c r="F149" s="220" t="s">
        <v>1449</v>
      </c>
      <c r="G149" s="221"/>
      <c r="H149" s="219"/>
      <c r="I149" s="219"/>
      <c r="J149" s="219" t="s">
        <v>1450</v>
      </c>
      <c r="K149" s="322"/>
    </row>
    <row r="150" spans="2:11" customFormat="1" ht="5.25" customHeight="1">
      <c r="B150" s="227"/>
      <c r="C150" s="222"/>
      <c r="D150" s="222"/>
      <c r="E150" s="222"/>
      <c r="F150" s="222"/>
      <c r="G150" s="223"/>
      <c r="H150" s="222"/>
      <c r="I150" s="222"/>
      <c r="J150" s="222"/>
      <c r="K150" s="239"/>
    </row>
    <row r="151" spans="2:11" customFormat="1" ht="15" customHeight="1">
      <c r="B151" s="227"/>
      <c r="C151" s="243" t="s">
        <v>1454</v>
      </c>
      <c r="D151" s="213"/>
      <c r="E151" s="213"/>
      <c r="F151" s="244" t="s">
        <v>1451</v>
      </c>
      <c r="G151" s="213"/>
      <c r="H151" s="243" t="s">
        <v>1491</v>
      </c>
      <c r="I151" s="243" t="s">
        <v>1453</v>
      </c>
      <c r="J151" s="243">
        <v>120</v>
      </c>
      <c r="K151" s="239"/>
    </row>
    <row r="152" spans="2:11" customFormat="1" ht="15" customHeight="1">
      <c r="B152" s="227"/>
      <c r="C152" s="243" t="s">
        <v>1500</v>
      </c>
      <c r="D152" s="213"/>
      <c r="E152" s="213"/>
      <c r="F152" s="244" t="s">
        <v>1451</v>
      </c>
      <c r="G152" s="213"/>
      <c r="H152" s="243" t="s">
        <v>1511</v>
      </c>
      <c r="I152" s="243" t="s">
        <v>1453</v>
      </c>
      <c r="J152" s="243" t="s">
        <v>1502</v>
      </c>
      <c r="K152" s="239"/>
    </row>
    <row r="153" spans="2:11" customFormat="1" ht="15" customHeight="1">
      <c r="B153" s="227"/>
      <c r="C153" s="243" t="s">
        <v>1399</v>
      </c>
      <c r="D153" s="213"/>
      <c r="E153" s="213"/>
      <c r="F153" s="244" t="s">
        <v>1451</v>
      </c>
      <c r="G153" s="213"/>
      <c r="H153" s="243" t="s">
        <v>1512</v>
      </c>
      <c r="I153" s="243" t="s">
        <v>1453</v>
      </c>
      <c r="J153" s="243" t="s">
        <v>1502</v>
      </c>
      <c r="K153" s="239"/>
    </row>
    <row r="154" spans="2:11" customFormat="1" ht="15" customHeight="1">
      <c r="B154" s="227"/>
      <c r="C154" s="243" t="s">
        <v>1456</v>
      </c>
      <c r="D154" s="213"/>
      <c r="E154" s="213"/>
      <c r="F154" s="244" t="s">
        <v>1457</v>
      </c>
      <c r="G154" s="213"/>
      <c r="H154" s="243" t="s">
        <v>1491</v>
      </c>
      <c r="I154" s="243" t="s">
        <v>1453</v>
      </c>
      <c r="J154" s="243">
        <v>50</v>
      </c>
      <c r="K154" s="239"/>
    </row>
    <row r="155" spans="2:11" customFormat="1" ht="15" customHeight="1">
      <c r="B155" s="227"/>
      <c r="C155" s="243" t="s">
        <v>1459</v>
      </c>
      <c r="D155" s="213"/>
      <c r="E155" s="213"/>
      <c r="F155" s="244" t="s">
        <v>1451</v>
      </c>
      <c r="G155" s="213"/>
      <c r="H155" s="243" t="s">
        <v>1491</v>
      </c>
      <c r="I155" s="243" t="s">
        <v>1461</v>
      </c>
      <c r="J155" s="243"/>
      <c r="K155" s="239"/>
    </row>
    <row r="156" spans="2:11" customFormat="1" ht="15" customHeight="1">
      <c r="B156" s="227"/>
      <c r="C156" s="243" t="s">
        <v>1470</v>
      </c>
      <c r="D156" s="213"/>
      <c r="E156" s="213"/>
      <c r="F156" s="244" t="s">
        <v>1457</v>
      </c>
      <c r="G156" s="213"/>
      <c r="H156" s="243" t="s">
        <v>1491</v>
      </c>
      <c r="I156" s="243" t="s">
        <v>1453</v>
      </c>
      <c r="J156" s="243">
        <v>50</v>
      </c>
      <c r="K156" s="239"/>
    </row>
    <row r="157" spans="2:11" customFormat="1" ht="15" customHeight="1">
      <c r="B157" s="227"/>
      <c r="C157" s="243" t="s">
        <v>1478</v>
      </c>
      <c r="D157" s="213"/>
      <c r="E157" s="213"/>
      <c r="F157" s="244" t="s">
        <v>1457</v>
      </c>
      <c r="G157" s="213"/>
      <c r="H157" s="243" t="s">
        <v>1491</v>
      </c>
      <c r="I157" s="243" t="s">
        <v>1453</v>
      </c>
      <c r="J157" s="243">
        <v>50</v>
      </c>
      <c r="K157" s="239"/>
    </row>
    <row r="158" spans="2:11" customFormat="1" ht="15" customHeight="1">
      <c r="B158" s="227"/>
      <c r="C158" s="243" t="s">
        <v>1476</v>
      </c>
      <c r="D158" s="213"/>
      <c r="E158" s="213"/>
      <c r="F158" s="244" t="s">
        <v>1457</v>
      </c>
      <c r="G158" s="213"/>
      <c r="H158" s="243" t="s">
        <v>1491</v>
      </c>
      <c r="I158" s="243" t="s">
        <v>1453</v>
      </c>
      <c r="J158" s="243">
        <v>50</v>
      </c>
      <c r="K158" s="239"/>
    </row>
    <row r="159" spans="2:11" customFormat="1" ht="15" customHeight="1">
      <c r="B159" s="227"/>
      <c r="C159" s="243" t="s">
        <v>100</v>
      </c>
      <c r="D159" s="213"/>
      <c r="E159" s="213"/>
      <c r="F159" s="244" t="s">
        <v>1451</v>
      </c>
      <c r="G159" s="213"/>
      <c r="H159" s="243" t="s">
        <v>1513</v>
      </c>
      <c r="I159" s="243" t="s">
        <v>1453</v>
      </c>
      <c r="J159" s="243" t="s">
        <v>1514</v>
      </c>
      <c r="K159" s="239"/>
    </row>
    <row r="160" spans="2:11" customFormat="1" ht="15" customHeight="1">
      <c r="B160" s="227"/>
      <c r="C160" s="243" t="s">
        <v>1515</v>
      </c>
      <c r="D160" s="213"/>
      <c r="E160" s="213"/>
      <c r="F160" s="244" t="s">
        <v>1451</v>
      </c>
      <c r="G160" s="213"/>
      <c r="H160" s="243" t="s">
        <v>1516</v>
      </c>
      <c r="I160" s="243" t="s">
        <v>1486</v>
      </c>
      <c r="J160" s="243"/>
      <c r="K160" s="239"/>
    </row>
    <row r="161" spans="2:11" customFormat="1" ht="15" customHeight="1">
      <c r="B161" s="245"/>
      <c r="C161" s="231"/>
      <c r="D161" s="231"/>
      <c r="E161" s="231"/>
      <c r="F161" s="231"/>
      <c r="G161" s="231"/>
      <c r="H161" s="231"/>
      <c r="I161" s="231"/>
      <c r="J161" s="231"/>
      <c r="K161" s="246"/>
    </row>
    <row r="162" spans="2:11" customFormat="1" ht="18.75" customHeight="1">
      <c r="B162" s="232"/>
      <c r="C162" s="237"/>
      <c r="D162" s="237"/>
      <c r="E162" s="237"/>
      <c r="F162" s="247"/>
      <c r="G162" s="237"/>
      <c r="H162" s="237"/>
      <c r="I162" s="237"/>
      <c r="J162" s="237"/>
      <c r="K162" s="232"/>
    </row>
    <row r="163" spans="2:11" customFormat="1" ht="18.75" customHeight="1">
      <c r="B163" s="317"/>
      <c r="C163" s="317"/>
      <c r="D163" s="317"/>
      <c r="E163" s="317"/>
      <c r="F163" s="317"/>
      <c r="G163" s="317"/>
      <c r="H163" s="317"/>
      <c r="I163" s="317"/>
      <c r="J163" s="317"/>
      <c r="K163" s="317"/>
    </row>
    <row r="164" spans="2:11" customFormat="1" ht="7.5" customHeight="1">
      <c r="B164" s="307"/>
      <c r="C164" s="308"/>
      <c r="D164" s="308"/>
      <c r="E164" s="308"/>
      <c r="F164" s="308"/>
      <c r="G164" s="308"/>
      <c r="H164" s="308"/>
      <c r="I164" s="308"/>
      <c r="J164" s="308"/>
      <c r="K164" s="309"/>
    </row>
    <row r="165" spans="2:11" customFormat="1" ht="45" customHeight="1">
      <c r="B165" s="310"/>
      <c r="C165" s="300" t="s">
        <v>1517</v>
      </c>
      <c r="D165" s="300"/>
      <c r="E165" s="300"/>
      <c r="F165" s="300"/>
      <c r="G165" s="300"/>
      <c r="H165" s="300"/>
      <c r="I165" s="300"/>
      <c r="J165" s="300"/>
      <c r="K165" s="311"/>
    </row>
    <row r="166" spans="2:11" customFormat="1" ht="17.25" customHeight="1">
      <c r="B166" s="310"/>
      <c r="C166" s="217" t="s">
        <v>1445</v>
      </c>
      <c r="D166" s="217"/>
      <c r="E166" s="217"/>
      <c r="F166" s="217" t="s">
        <v>1446</v>
      </c>
      <c r="G166" s="248"/>
      <c r="H166" s="249" t="s">
        <v>55</v>
      </c>
      <c r="I166" s="249" t="s">
        <v>58</v>
      </c>
      <c r="J166" s="217" t="s">
        <v>1447</v>
      </c>
      <c r="K166" s="311"/>
    </row>
    <row r="167" spans="2:11" customFormat="1" ht="17.25" customHeight="1">
      <c r="B167" s="312"/>
      <c r="C167" s="219" t="s">
        <v>1448</v>
      </c>
      <c r="D167" s="219"/>
      <c r="E167" s="219"/>
      <c r="F167" s="220" t="s">
        <v>1449</v>
      </c>
      <c r="G167" s="250"/>
      <c r="H167" s="251"/>
      <c r="I167" s="251"/>
      <c r="J167" s="219" t="s">
        <v>1450</v>
      </c>
      <c r="K167" s="313"/>
    </row>
    <row r="168" spans="2:11" customFormat="1" ht="5.25" customHeight="1">
      <c r="B168" s="227"/>
      <c r="C168" s="222"/>
      <c r="D168" s="222"/>
      <c r="E168" s="222"/>
      <c r="F168" s="222"/>
      <c r="G168" s="223"/>
      <c r="H168" s="222"/>
      <c r="I168" s="222"/>
      <c r="J168" s="222"/>
      <c r="K168" s="239"/>
    </row>
    <row r="169" spans="2:11" customFormat="1" ht="15" customHeight="1">
      <c r="B169" s="227"/>
      <c r="C169" s="213" t="s">
        <v>1454</v>
      </c>
      <c r="D169" s="213"/>
      <c r="E169" s="213"/>
      <c r="F169" s="225" t="s">
        <v>1451</v>
      </c>
      <c r="G169" s="213"/>
      <c r="H169" s="213" t="s">
        <v>1491</v>
      </c>
      <c r="I169" s="213" t="s">
        <v>1453</v>
      </c>
      <c r="J169" s="213">
        <v>120</v>
      </c>
      <c r="K169" s="239"/>
    </row>
    <row r="170" spans="2:11" customFormat="1" ht="15" customHeight="1">
      <c r="B170" s="227"/>
      <c r="C170" s="213" t="s">
        <v>1500</v>
      </c>
      <c r="D170" s="213"/>
      <c r="E170" s="213"/>
      <c r="F170" s="225" t="s">
        <v>1451</v>
      </c>
      <c r="G170" s="213"/>
      <c r="H170" s="213" t="s">
        <v>1501</v>
      </c>
      <c r="I170" s="213" t="s">
        <v>1453</v>
      </c>
      <c r="J170" s="213" t="s">
        <v>1502</v>
      </c>
      <c r="K170" s="239"/>
    </row>
    <row r="171" spans="2:11" customFormat="1" ht="15" customHeight="1">
      <c r="B171" s="227"/>
      <c r="C171" s="213" t="s">
        <v>1399</v>
      </c>
      <c r="D171" s="213"/>
      <c r="E171" s="213"/>
      <c r="F171" s="225" t="s">
        <v>1451</v>
      </c>
      <c r="G171" s="213"/>
      <c r="H171" s="213" t="s">
        <v>1518</v>
      </c>
      <c r="I171" s="213" t="s">
        <v>1453</v>
      </c>
      <c r="J171" s="213" t="s">
        <v>1502</v>
      </c>
      <c r="K171" s="239"/>
    </row>
    <row r="172" spans="2:11" customFormat="1" ht="15" customHeight="1">
      <c r="B172" s="227"/>
      <c r="C172" s="213" t="s">
        <v>1456</v>
      </c>
      <c r="D172" s="213"/>
      <c r="E172" s="213"/>
      <c r="F172" s="225" t="s">
        <v>1457</v>
      </c>
      <c r="G172" s="213"/>
      <c r="H172" s="213" t="s">
        <v>1518</v>
      </c>
      <c r="I172" s="213" t="s">
        <v>1453</v>
      </c>
      <c r="J172" s="213">
        <v>50</v>
      </c>
      <c r="K172" s="239"/>
    </row>
    <row r="173" spans="2:11" customFormat="1" ht="15" customHeight="1">
      <c r="B173" s="227"/>
      <c r="C173" s="213" t="s">
        <v>1459</v>
      </c>
      <c r="D173" s="213"/>
      <c r="E173" s="213"/>
      <c r="F173" s="225" t="s">
        <v>1451</v>
      </c>
      <c r="G173" s="213"/>
      <c r="H173" s="213" t="s">
        <v>1518</v>
      </c>
      <c r="I173" s="213" t="s">
        <v>1461</v>
      </c>
      <c r="J173" s="213"/>
      <c r="K173" s="239"/>
    </row>
    <row r="174" spans="2:11" customFormat="1" ht="15" customHeight="1">
      <c r="B174" s="227"/>
      <c r="C174" s="213" t="s">
        <v>1470</v>
      </c>
      <c r="D174" s="213"/>
      <c r="E174" s="213"/>
      <c r="F174" s="225" t="s">
        <v>1457</v>
      </c>
      <c r="G174" s="213"/>
      <c r="H174" s="213" t="s">
        <v>1518</v>
      </c>
      <c r="I174" s="213" t="s">
        <v>1453</v>
      </c>
      <c r="J174" s="213">
        <v>50</v>
      </c>
      <c r="K174" s="239"/>
    </row>
    <row r="175" spans="2:11" customFormat="1" ht="15" customHeight="1">
      <c r="B175" s="227"/>
      <c r="C175" s="213" t="s">
        <v>1478</v>
      </c>
      <c r="D175" s="213"/>
      <c r="E175" s="213"/>
      <c r="F175" s="225" t="s">
        <v>1457</v>
      </c>
      <c r="G175" s="213"/>
      <c r="H175" s="213" t="s">
        <v>1518</v>
      </c>
      <c r="I175" s="213" t="s">
        <v>1453</v>
      </c>
      <c r="J175" s="213">
        <v>50</v>
      </c>
      <c r="K175" s="239"/>
    </row>
    <row r="176" spans="2:11" customFormat="1" ht="15" customHeight="1">
      <c r="B176" s="227"/>
      <c r="C176" s="213" t="s">
        <v>1476</v>
      </c>
      <c r="D176" s="213"/>
      <c r="E176" s="213"/>
      <c r="F176" s="225" t="s">
        <v>1457</v>
      </c>
      <c r="G176" s="213"/>
      <c r="H176" s="213" t="s">
        <v>1518</v>
      </c>
      <c r="I176" s="213" t="s">
        <v>1453</v>
      </c>
      <c r="J176" s="213">
        <v>50</v>
      </c>
      <c r="K176" s="239"/>
    </row>
    <row r="177" spans="2:11" customFormat="1" ht="15" customHeight="1">
      <c r="B177" s="227"/>
      <c r="C177" s="213" t="s">
        <v>109</v>
      </c>
      <c r="D177" s="213"/>
      <c r="E177" s="213"/>
      <c r="F177" s="225" t="s">
        <v>1451</v>
      </c>
      <c r="G177" s="213"/>
      <c r="H177" s="213" t="s">
        <v>1519</v>
      </c>
      <c r="I177" s="213" t="s">
        <v>1520</v>
      </c>
      <c r="J177" s="213"/>
      <c r="K177" s="239"/>
    </row>
    <row r="178" spans="2:11" customFormat="1" ht="15" customHeight="1">
      <c r="B178" s="227"/>
      <c r="C178" s="213" t="s">
        <v>58</v>
      </c>
      <c r="D178" s="213"/>
      <c r="E178" s="213"/>
      <c r="F178" s="225" t="s">
        <v>1451</v>
      </c>
      <c r="G178" s="213"/>
      <c r="H178" s="213" t="s">
        <v>1521</v>
      </c>
      <c r="I178" s="213" t="s">
        <v>1522</v>
      </c>
      <c r="J178" s="213">
        <v>1</v>
      </c>
      <c r="K178" s="239"/>
    </row>
    <row r="179" spans="2:11" customFormat="1" ht="15" customHeight="1">
      <c r="B179" s="227"/>
      <c r="C179" s="213" t="s">
        <v>54</v>
      </c>
      <c r="D179" s="213"/>
      <c r="E179" s="213"/>
      <c r="F179" s="225" t="s">
        <v>1451</v>
      </c>
      <c r="G179" s="213"/>
      <c r="H179" s="213" t="s">
        <v>1523</v>
      </c>
      <c r="I179" s="213" t="s">
        <v>1453</v>
      </c>
      <c r="J179" s="213">
        <v>20</v>
      </c>
      <c r="K179" s="239"/>
    </row>
    <row r="180" spans="2:11" customFormat="1" ht="15" customHeight="1">
      <c r="B180" s="227"/>
      <c r="C180" s="213" t="s">
        <v>55</v>
      </c>
      <c r="D180" s="213"/>
      <c r="E180" s="213"/>
      <c r="F180" s="225" t="s">
        <v>1451</v>
      </c>
      <c r="G180" s="213"/>
      <c r="H180" s="213" t="s">
        <v>1524</v>
      </c>
      <c r="I180" s="213" t="s">
        <v>1453</v>
      </c>
      <c r="J180" s="213">
        <v>255</v>
      </c>
      <c r="K180" s="239"/>
    </row>
    <row r="181" spans="2:11" customFormat="1" ht="15" customHeight="1">
      <c r="B181" s="227"/>
      <c r="C181" s="213" t="s">
        <v>110</v>
      </c>
      <c r="D181" s="213"/>
      <c r="E181" s="213"/>
      <c r="F181" s="225" t="s">
        <v>1451</v>
      </c>
      <c r="G181" s="213"/>
      <c r="H181" s="213" t="s">
        <v>1415</v>
      </c>
      <c r="I181" s="213" t="s">
        <v>1453</v>
      </c>
      <c r="J181" s="213">
        <v>10</v>
      </c>
      <c r="K181" s="239"/>
    </row>
    <row r="182" spans="2:11" customFormat="1" ht="15" customHeight="1">
      <c r="B182" s="227"/>
      <c r="C182" s="213" t="s">
        <v>111</v>
      </c>
      <c r="D182" s="213"/>
      <c r="E182" s="213"/>
      <c r="F182" s="225" t="s">
        <v>1451</v>
      </c>
      <c r="G182" s="213"/>
      <c r="H182" s="213" t="s">
        <v>1525</v>
      </c>
      <c r="I182" s="213" t="s">
        <v>1486</v>
      </c>
      <c r="J182" s="213"/>
      <c r="K182" s="239"/>
    </row>
    <row r="183" spans="2:11" customFormat="1" ht="15" customHeight="1">
      <c r="B183" s="227"/>
      <c r="C183" s="213" t="s">
        <v>1526</v>
      </c>
      <c r="D183" s="213"/>
      <c r="E183" s="213"/>
      <c r="F183" s="225" t="s">
        <v>1451</v>
      </c>
      <c r="G183" s="213"/>
      <c r="H183" s="213" t="s">
        <v>1527</v>
      </c>
      <c r="I183" s="213" t="s">
        <v>1486</v>
      </c>
      <c r="J183" s="213"/>
      <c r="K183" s="239"/>
    </row>
    <row r="184" spans="2:11" customFormat="1" ht="15" customHeight="1">
      <c r="B184" s="227"/>
      <c r="C184" s="213" t="s">
        <v>1515</v>
      </c>
      <c r="D184" s="213"/>
      <c r="E184" s="213"/>
      <c r="F184" s="225" t="s">
        <v>1451</v>
      </c>
      <c r="G184" s="213"/>
      <c r="H184" s="213" t="s">
        <v>1528</v>
      </c>
      <c r="I184" s="213" t="s">
        <v>1486</v>
      </c>
      <c r="J184" s="213"/>
      <c r="K184" s="239"/>
    </row>
    <row r="185" spans="2:11" customFormat="1" ht="15" customHeight="1">
      <c r="B185" s="227"/>
      <c r="C185" s="213" t="s">
        <v>113</v>
      </c>
      <c r="D185" s="213"/>
      <c r="E185" s="213"/>
      <c r="F185" s="225" t="s">
        <v>1457</v>
      </c>
      <c r="G185" s="213"/>
      <c r="H185" s="213" t="s">
        <v>1529</v>
      </c>
      <c r="I185" s="213" t="s">
        <v>1453</v>
      </c>
      <c r="J185" s="213">
        <v>50</v>
      </c>
      <c r="K185" s="239"/>
    </row>
    <row r="186" spans="2:11" customFormat="1" ht="15" customHeight="1">
      <c r="B186" s="227"/>
      <c r="C186" s="213" t="s">
        <v>1530</v>
      </c>
      <c r="D186" s="213"/>
      <c r="E186" s="213"/>
      <c r="F186" s="225" t="s">
        <v>1457</v>
      </c>
      <c r="G186" s="213"/>
      <c r="H186" s="213" t="s">
        <v>1531</v>
      </c>
      <c r="I186" s="213" t="s">
        <v>1532</v>
      </c>
      <c r="J186" s="213"/>
      <c r="K186" s="239"/>
    </row>
    <row r="187" spans="2:11" customFormat="1" ht="15" customHeight="1">
      <c r="B187" s="227"/>
      <c r="C187" s="213" t="s">
        <v>1533</v>
      </c>
      <c r="D187" s="213"/>
      <c r="E187" s="213"/>
      <c r="F187" s="225" t="s">
        <v>1457</v>
      </c>
      <c r="G187" s="213"/>
      <c r="H187" s="213" t="s">
        <v>1534</v>
      </c>
      <c r="I187" s="213" t="s">
        <v>1532</v>
      </c>
      <c r="J187" s="213"/>
      <c r="K187" s="239"/>
    </row>
    <row r="188" spans="2:11" customFormat="1" ht="15" customHeight="1">
      <c r="B188" s="227"/>
      <c r="C188" s="213" t="s">
        <v>1535</v>
      </c>
      <c r="D188" s="213"/>
      <c r="E188" s="213"/>
      <c r="F188" s="225" t="s">
        <v>1457</v>
      </c>
      <c r="G188" s="213"/>
      <c r="H188" s="213" t="s">
        <v>1536</v>
      </c>
      <c r="I188" s="213" t="s">
        <v>1532</v>
      </c>
      <c r="J188" s="213"/>
      <c r="K188" s="239"/>
    </row>
    <row r="189" spans="2:11" customFormat="1" ht="15" customHeight="1">
      <c r="B189" s="227"/>
      <c r="C189" s="252" t="s">
        <v>1537</v>
      </c>
      <c r="D189" s="213"/>
      <c r="E189" s="213"/>
      <c r="F189" s="225" t="s">
        <v>1457</v>
      </c>
      <c r="G189" s="213"/>
      <c r="H189" s="213" t="s">
        <v>1538</v>
      </c>
      <c r="I189" s="213" t="s">
        <v>1539</v>
      </c>
      <c r="J189" s="253" t="s">
        <v>1540</v>
      </c>
      <c r="K189" s="239"/>
    </row>
    <row r="190" spans="2:11" customFormat="1" ht="15" customHeight="1">
      <c r="B190" s="227"/>
      <c r="C190" s="252" t="s">
        <v>1541</v>
      </c>
      <c r="D190" s="213"/>
      <c r="E190" s="213"/>
      <c r="F190" s="225" t="s">
        <v>1457</v>
      </c>
      <c r="G190" s="213"/>
      <c r="H190" s="213" t="s">
        <v>1542</v>
      </c>
      <c r="I190" s="213" t="s">
        <v>1539</v>
      </c>
      <c r="J190" s="253" t="s">
        <v>1540</v>
      </c>
      <c r="K190" s="239"/>
    </row>
    <row r="191" spans="2:11" customFormat="1" ht="15" customHeight="1">
      <c r="B191" s="227"/>
      <c r="C191" s="252" t="s">
        <v>43</v>
      </c>
      <c r="D191" s="213"/>
      <c r="E191" s="213"/>
      <c r="F191" s="225" t="s">
        <v>1451</v>
      </c>
      <c r="G191" s="213"/>
      <c r="H191" s="210" t="s">
        <v>1543</v>
      </c>
      <c r="I191" s="213" t="s">
        <v>1544</v>
      </c>
      <c r="J191" s="213"/>
      <c r="K191" s="239"/>
    </row>
    <row r="192" spans="2:11" customFormat="1" ht="15" customHeight="1">
      <c r="B192" s="227"/>
      <c r="C192" s="252" t="s">
        <v>1545</v>
      </c>
      <c r="D192" s="213"/>
      <c r="E192" s="213"/>
      <c r="F192" s="225" t="s">
        <v>1451</v>
      </c>
      <c r="G192" s="213"/>
      <c r="H192" s="213" t="s">
        <v>1546</v>
      </c>
      <c r="I192" s="213" t="s">
        <v>1486</v>
      </c>
      <c r="J192" s="213"/>
      <c r="K192" s="239"/>
    </row>
    <row r="193" spans="2:11" customFormat="1" ht="15" customHeight="1">
      <c r="B193" s="227"/>
      <c r="C193" s="252" t="s">
        <v>1547</v>
      </c>
      <c r="D193" s="213"/>
      <c r="E193" s="213"/>
      <c r="F193" s="225" t="s">
        <v>1451</v>
      </c>
      <c r="G193" s="213"/>
      <c r="H193" s="213" t="s">
        <v>1548</v>
      </c>
      <c r="I193" s="213" t="s">
        <v>1486</v>
      </c>
      <c r="J193" s="213"/>
      <c r="K193" s="239"/>
    </row>
    <row r="194" spans="2:11" customFormat="1" ht="15" customHeight="1">
      <c r="B194" s="227"/>
      <c r="C194" s="252" t="s">
        <v>1549</v>
      </c>
      <c r="D194" s="213"/>
      <c r="E194" s="213"/>
      <c r="F194" s="225" t="s">
        <v>1457</v>
      </c>
      <c r="G194" s="213"/>
      <c r="H194" s="213" t="s">
        <v>1550</v>
      </c>
      <c r="I194" s="213" t="s">
        <v>1486</v>
      </c>
      <c r="J194" s="213"/>
      <c r="K194" s="239"/>
    </row>
    <row r="195" spans="2:11" customFormat="1" ht="15" customHeight="1">
      <c r="B195" s="245"/>
      <c r="C195" s="254"/>
      <c r="D195" s="231"/>
      <c r="E195" s="231"/>
      <c r="F195" s="231"/>
      <c r="G195" s="231"/>
      <c r="H195" s="231"/>
      <c r="I195" s="231"/>
      <c r="J195" s="231"/>
      <c r="K195" s="246"/>
    </row>
    <row r="196" spans="2:11" customFormat="1" ht="18.75" customHeight="1">
      <c r="B196" s="232"/>
      <c r="C196" s="237"/>
      <c r="D196" s="237"/>
      <c r="E196" s="237"/>
      <c r="F196" s="247"/>
      <c r="G196" s="237"/>
      <c r="H196" s="237"/>
      <c r="I196" s="237"/>
      <c r="J196" s="237"/>
      <c r="K196" s="232"/>
    </row>
    <row r="197" spans="2:11" customFormat="1" ht="18.75" customHeight="1">
      <c r="B197" s="232"/>
      <c r="C197" s="237"/>
      <c r="D197" s="237"/>
      <c r="E197" s="237"/>
      <c r="F197" s="247"/>
      <c r="G197" s="237"/>
      <c r="H197" s="237"/>
      <c r="I197" s="237"/>
      <c r="J197" s="237"/>
      <c r="K197" s="232"/>
    </row>
    <row r="198" spans="2:11" customFormat="1" ht="18.75" customHeight="1">
      <c r="B198" s="317"/>
      <c r="C198" s="317"/>
      <c r="D198" s="317"/>
      <c r="E198" s="317"/>
      <c r="F198" s="317"/>
      <c r="G198" s="317"/>
      <c r="H198" s="317"/>
      <c r="I198" s="317"/>
      <c r="J198" s="317"/>
      <c r="K198" s="317"/>
    </row>
    <row r="199" spans="2:11" customFormat="1" ht="13.5">
      <c r="B199" s="307"/>
      <c r="C199" s="308"/>
      <c r="D199" s="308"/>
      <c r="E199" s="308"/>
      <c r="F199" s="308"/>
      <c r="G199" s="308"/>
      <c r="H199" s="308"/>
      <c r="I199" s="308"/>
      <c r="J199" s="308"/>
      <c r="K199" s="309"/>
    </row>
    <row r="200" spans="2:11" customFormat="1" ht="21">
      <c r="B200" s="310"/>
      <c r="C200" s="300" t="s">
        <v>1551</v>
      </c>
      <c r="D200" s="300"/>
      <c r="E200" s="300"/>
      <c r="F200" s="300"/>
      <c r="G200" s="300"/>
      <c r="H200" s="300"/>
      <c r="I200" s="300"/>
      <c r="J200" s="300"/>
      <c r="K200" s="311"/>
    </row>
    <row r="201" spans="2:11" customFormat="1" ht="25.5" customHeight="1">
      <c r="B201" s="310"/>
      <c r="C201" s="255" t="s">
        <v>1552</v>
      </c>
      <c r="D201" s="255"/>
      <c r="E201" s="255"/>
      <c r="F201" s="255" t="s">
        <v>1553</v>
      </c>
      <c r="G201" s="256"/>
      <c r="H201" s="303" t="s">
        <v>1554</v>
      </c>
      <c r="I201" s="303"/>
      <c r="J201" s="303"/>
      <c r="K201" s="311"/>
    </row>
    <row r="202" spans="2:11" customFormat="1" ht="5.25" customHeight="1">
      <c r="B202" s="227"/>
      <c r="C202" s="222"/>
      <c r="D202" s="222"/>
      <c r="E202" s="222"/>
      <c r="F202" s="222"/>
      <c r="G202" s="237"/>
      <c r="H202" s="222"/>
      <c r="I202" s="222"/>
      <c r="J202" s="222"/>
      <c r="K202" s="239"/>
    </row>
    <row r="203" spans="2:11" customFormat="1" ht="15" customHeight="1">
      <c r="B203" s="227"/>
      <c r="C203" s="213" t="s">
        <v>1544</v>
      </c>
      <c r="D203" s="213"/>
      <c r="E203" s="213"/>
      <c r="F203" s="225" t="s">
        <v>44</v>
      </c>
      <c r="G203" s="213"/>
      <c r="H203" s="304" t="s">
        <v>1555</v>
      </c>
      <c r="I203" s="304"/>
      <c r="J203" s="304"/>
      <c r="K203" s="239"/>
    </row>
    <row r="204" spans="2:11" customFormat="1" ht="15" customHeight="1">
      <c r="B204" s="227"/>
      <c r="C204" s="213"/>
      <c r="D204" s="213"/>
      <c r="E204" s="213"/>
      <c r="F204" s="225" t="s">
        <v>45</v>
      </c>
      <c r="G204" s="213"/>
      <c r="H204" s="304" t="s">
        <v>1556</v>
      </c>
      <c r="I204" s="304"/>
      <c r="J204" s="304"/>
      <c r="K204" s="239"/>
    </row>
    <row r="205" spans="2:11" customFormat="1" ht="15" customHeight="1">
      <c r="B205" s="227"/>
      <c r="C205" s="213"/>
      <c r="D205" s="213"/>
      <c r="E205" s="213"/>
      <c r="F205" s="225" t="s">
        <v>48</v>
      </c>
      <c r="G205" s="213"/>
      <c r="H205" s="304" t="s">
        <v>1557</v>
      </c>
      <c r="I205" s="304"/>
      <c r="J205" s="304"/>
      <c r="K205" s="239"/>
    </row>
    <row r="206" spans="2:11" customFormat="1" ht="15" customHeight="1">
      <c r="B206" s="227"/>
      <c r="C206" s="213"/>
      <c r="D206" s="213"/>
      <c r="E206" s="213"/>
      <c r="F206" s="225" t="s">
        <v>46</v>
      </c>
      <c r="G206" s="213"/>
      <c r="H206" s="304" t="s">
        <v>1558</v>
      </c>
      <c r="I206" s="304"/>
      <c r="J206" s="304"/>
      <c r="K206" s="239"/>
    </row>
    <row r="207" spans="2:11" customFormat="1" ht="15" customHeight="1">
      <c r="B207" s="227"/>
      <c r="C207" s="213"/>
      <c r="D207" s="213"/>
      <c r="E207" s="213"/>
      <c r="F207" s="225" t="s">
        <v>47</v>
      </c>
      <c r="G207" s="213"/>
      <c r="H207" s="304" t="s">
        <v>1559</v>
      </c>
      <c r="I207" s="304"/>
      <c r="J207" s="304"/>
      <c r="K207" s="239"/>
    </row>
    <row r="208" spans="2:11" customFormat="1" ht="15" customHeight="1">
      <c r="B208" s="227"/>
      <c r="C208" s="213"/>
      <c r="D208" s="213"/>
      <c r="E208" s="213"/>
      <c r="F208" s="225"/>
      <c r="G208" s="213"/>
      <c r="H208" s="213"/>
      <c r="I208" s="213"/>
      <c r="J208" s="213"/>
      <c r="K208" s="239"/>
    </row>
    <row r="209" spans="2:11" customFormat="1" ht="15" customHeight="1">
      <c r="B209" s="227"/>
      <c r="C209" s="213" t="s">
        <v>1498</v>
      </c>
      <c r="D209" s="213"/>
      <c r="E209" s="213"/>
      <c r="F209" s="225" t="s">
        <v>80</v>
      </c>
      <c r="G209" s="213"/>
      <c r="H209" s="304" t="s">
        <v>1560</v>
      </c>
      <c r="I209" s="304"/>
      <c r="J209" s="304"/>
      <c r="K209" s="239"/>
    </row>
    <row r="210" spans="2:11" customFormat="1" ht="15" customHeight="1">
      <c r="B210" s="227"/>
      <c r="C210" s="213"/>
      <c r="D210" s="213"/>
      <c r="E210" s="213"/>
      <c r="F210" s="225" t="s">
        <v>1393</v>
      </c>
      <c r="G210" s="213"/>
      <c r="H210" s="304" t="s">
        <v>1394</v>
      </c>
      <c r="I210" s="304"/>
      <c r="J210" s="304"/>
      <c r="K210" s="239"/>
    </row>
    <row r="211" spans="2:11" customFormat="1" ht="15" customHeight="1">
      <c r="B211" s="227"/>
      <c r="C211" s="213"/>
      <c r="D211" s="213"/>
      <c r="E211" s="213"/>
      <c r="F211" s="225" t="s">
        <v>1391</v>
      </c>
      <c r="G211" s="213"/>
      <c r="H211" s="304" t="s">
        <v>1561</v>
      </c>
      <c r="I211" s="304"/>
      <c r="J211" s="304"/>
      <c r="K211" s="239"/>
    </row>
    <row r="212" spans="2:11" customFormat="1" ht="15" customHeight="1">
      <c r="B212" s="332"/>
      <c r="C212" s="213"/>
      <c r="D212" s="213"/>
      <c r="E212" s="213"/>
      <c r="F212" s="225" t="s">
        <v>1395</v>
      </c>
      <c r="G212" s="252"/>
      <c r="H212" s="305" t="s">
        <v>1396</v>
      </c>
      <c r="I212" s="305"/>
      <c r="J212" s="305"/>
      <c r="K212" s="333"/>
    </row>
    <row r="213" spans="2:11" customFormat="1" ht="15" customHeight="1">
      <c r="B213" s="332"/>
      <c r="C213" s="213"/>
      <c r="D213" s="213"/>
      <c r="E213" s="213"/>
      <c r="F213" s="225" t="s">
        <v>1397</v>
      </c>
      <c r="G213" s="252"/>
      <c r="H213" s="305" t="s">
        <v>1562</v>
      </c>
      <c r="I213" s="305"/>
      <c r="J213" s="305"/>
      <c r="K213" s="333"/>
    </row>
    <row r="214" spans="2:11" customFormat="1" ht="15" customHeight="1">
      <c r="B214" s="332"/>
      <c r="C214" s="213"/>
      <c r="D214" s="213"/>
      <c r="E214" s="213"/>
      <c r="F214" s="225"/>
      <c r="G214" s="252"/>
      <c r="H214" s="243"/>
      <c r="I214" s="243"/>
      <c r="J214" s="243"/>
      <c r="K214" s="333"/>
    </row>
    <row r="215" spans="2:11" customFormat="1" ht="15" customHeight="1">
      <c r="B215" s="332"/>
      <c r="C215" s="213" t="s">
        <v>1522</v>
      </c>
      <c r="D215" s="213"/>
      <c r="E215" s="213"/>
      <c r="F215" s="225">
        <v>1</v>
      </c>
      <c r="G215" s="252"/>
      <c r="H215" s="305" t="s">
        <v>1563</v>
      </c>
      <c r="I215" s="305"/>
      <c r="J215" s="305"/>
      <c r="K215" s="333"/>
    </row>
    <row r="216" spans="2:11" customFormat="1" ht="15" customHeight="1">
      <c r="B216" s="332"/>
      <c r="C216" s="213"/>
      <c r="D216" s="213"/>
      <c r="E216" s="213"/>
      <c r="F216" s="225">
        <v>2</v>
      </c>
      <c r="G216" s="252"/>
      <c r="H216" s="305" t="s">
        <v>1564</v>
      </c>
      <c r="I216" s="305"/>
      <c r="J216" s="305"/>
      <c r="K216" s="333"/>
    </row>
    <row r="217" spans="2:11" customFormat="1" ht="15" customHeight="1">
      <c r="B217" s="332"/>
      <c r="C217" s="213"/>
      <c r="D217" s="213"/>
      <c r="E217" s="213"/>
      <c r="F217" s="225">
        <v>3</v>
      </c>
      <c r="G217" s="252"/>
      <c r="H217" s="305" t="s">
        <v>1565</v>
      </c>
      <c r="I217" s="305"/>
      <c r="J217" s="305"/>
      <c r="K217" s="333"/>
    </row>
    <row r="218" spans="2:11" customFormat="1" ht="15" customHeight="1">
      <c r="B218" s="332"/>
      <c r="C218" s="213"/>
      <c r="D218" s="213"/>
      <c r="E218" s="213"/>
      <c r="F218" s="225">
        <v>4</v>
      </c>
      <c r="G218" s="252"/>
      <c r="H218" s="305" t="s">
        <v>1566</v>
      </c>
      <c r="I218" s="305"/>
      <c r="J218" s="305"/>
      <c r="K218" s="333"/>
    </row>
    <row r="219" spans="2:11" customFormat="1" ht="12.75" customHeight="1">
      <c r="B219" s="334"/>
      <c r="C219" s="335"/>
      <c r="D219" s="335"/>
      <c r="E219" s="335"/>
      <c r="F219" s="335"/>
      <c r="G219" s="335"/>
      <c r="H219" s="335"/>
      <c r="I219" s="335"/>
      <c r="J219" s="335"/>
      <c r="K219" s="336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7072243BBD15B419DFA6DB318EA4619" ma:contentTypeVersion="18" ma:contentTypeDescription="Vytvoří nový dokument" ma:contentTypeScope="" ma:versionID="947c95b067daec8f859095a457cb8d52">
  <xsd:schema xmlns:xsd="http://www.w3.org/2001/XMLSchema" xmlns:xs="http://www.w3.org/2001/XMLSchema" xmlns:p="http://schemas.microsoft.com/office/2006/metadata/properties" xmlns:ns1="http://schemas.microsoft.com/sharepoint/v3" xmlns:ns2="76ac09c3-4060-4832-9b3c-cf864eb6295d" xmlns:ns3="bfcce5ea-2c06-460a-8f42-937bb651c2ea" targetNamespace="http://schemas.microsoft.com/office/2006/metadata/properties" ma:root="true" ma:fieldsID="b783fbed06affe80fed91005b808f658" ns1:_="" ns2:_="" ns3:_="">
    <xsd:import namespace="http://schemas.microsoft.com/sharepoint/v3"/>
    <xsd:import namespace="76ac09c3-4060-4832-9b3c-cf864eb6295d"/>
    <xsd:import namespace="bfcce5ea-2c06-460a-8f42-937bb651c2e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Vlastnosti zásad jednotného dodržování předpisů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Akce uživatelského rozhraní zásad jednotného dodržování předpisů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ac09c3-4060-4832-9b3c-cf864eb6295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d9682d76-9388-4df6-af13-128b08790789}" ma:internalName="TaxCatchAll" ma:showField="CatchAllData" ma:web="76ac09c3-4060-4832-9b3c-cf864eb629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cce5ea-2c06-460a-8f42-937bb651c2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76ac09c3-4060-4832-9b3c-cf864eb6295d" xsi:nil="true"/>
    <lcf76f155ced4ddcb4097134ff3c332f xmlns="bfcce5ea-2c06-460a-8f42-937bb651c2ea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867015B-0C63-47B7-B112-3694E26A40FD}"/>
</file>

<file path=customXml/itemProps2.xml><?xml version="1.0" encoding="utf-8"?>
<ds:datastoreItem xmlns:ds="http://schemas.openxmlformats.org/officeDocument/2006/customXml" ds:itemID="{9C930C64-F708-4FEA-AB7E-7DCF00B4A25A}"/>
</file>

<file path=customXml/itemProps3.xml><?xml version="1.0" encoding="utf-8"?>
<ds:datastoreItem xmlns:ds="http://schemas.openxmlformats.org/officeDocument/2006/customXml" ds:itemID="{26345810-CF1B-42B9-B995-1C8EEAD558A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 Strnad</dc:creator>
  <cp:keywords/>
  <dc:description/>
  <cp:lastModifiedBy>Jakubcová Barbora Ing.</cp:lastModifiedBy>
  <cp:revision/>
  <dcterms:created xsi:type="dcterms:W3CDTF">2025-05-31T12:43:59Z</dcterms:created>
  <dcterms:modified xsi:type="dcterms:W3CDTF">2025-06-04T05:40:15Z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0x01010057072243BBD15B419DFA6DB318EA4619</vt:lpwstr>
  </property>
  <property fmtid="{D5CDD505-2E9C-101B-9397-08002B2CF9AE}" pid="3" name="MediaServiceImageTags">
    <vt:lpwstr/>
  </property>
</Properties>
</file>